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Mihalkova\Desktop\"/>
    </mc:Choice>
  </mc:AlternateContent>
  <bookViews>
    <workbookView xWindow="0" yWindow="0" windowWidth="23040" windowHeight="8196"/>
  </bookViews>
  <sheets>
    <sheet name="Rekapitulácia stavby" sheetId="1" r:id="rId1"/>
    <sheet name="1_EKF - Športová hala s p..." sheetId="2" r:id="rId2"/>
  </sheets>
  <definedNames>
    <definedName name="_xlnm.Print_Titles" localSheetId="1">'1_EKF - Športová hala s p...'!$137:$137</definedName>
    <definedName name="_xlnm.Print_Titles" localSheetId="0">'Rekapitulácia stavby'!$85:$85</definedName>
    <definedName name="_xlnm.Print_Area" localSheetId="1">'1_EKF - Športová hala s p...'!$C$4:$Q$70,'1_EKF - Športová hala s p...'!$C$76:$Q$121,'1_EKF - Športová hala s p...'!$C$127:$Q$383</definedName>
    <definedName name="_xlnm.Print_Area" localSheetId="0">'Rekapitulácia stavby'!$C$4:$AP$70,'Rekapitulácia stavby'!$C$76:$AP$92</definedName>
  </definedNames>
  <calcPr calcId="162913"/>
</workbook>
</file>

<file path=xl/calcChain.xml><?xml version="1.0" encoding="utf-8"?>
<calcChain xmlns="http://schemas.openxmlformats.org/spreadsheetml/2006/main">
  <c r="AY88" i="1" l="1"/>
  <c r="AX88" i="1"/>
  <c r="BI383" i="2"/>
  <c r="BH383" i="2"/>
  <c r="BG383" i="2"/>
  <c r="BE383" i="2"/>
  <c r="AA383" i="2"/>
  <c r="Y383" i="2"/>
  <c r="W383" i="2"/>
  <c r="BK383" i="2"/>
  <c r="N383" i="2"/>
  <c r="BF383" i="2"/>
  <c r="BI382" i="2"/>
  <c r="BH382" i="2"/>
  <c r="BG382" i="2"/>
  <c r="BE382" i="2"/>
  <c r="AA382" i="2"/>
  <c r="Y382" i="2"/>
  <c r="W382" i="2"/>
  <c r="BK382" i="2"/>
  <c r="N382" i="2"/>
  <c r="BF382" i="2"/>
  <c r="BI381" i="2"/>
  <c r="BH381" i="2"/>
  <c r="BG381" i="2"/>
  <c r="BE381" i="2"/>
  <c r="AA381" i="2"/>
  <c r="Y381" i="2"/>
  <c r="W381" i="2"/>
  <c r="BK381" i="2"/>
  <c r="BK378" i="2" s="1"/>
  <c r="N381" i="2"/>
  <c r="BF381" i="2"/>
  <c r="BI380" i="2"/>
  <c r="BH380" i="2"/>
  <c r="BG380" i="2"/>
  <c r="BE380" i="2"/>
  <c r="AA380" i="2"/>
  <c r="Y380" i="2"/>
  <c r="Y378" i="2" s="1"/>
  <c r="Y377" i="2" s="1"/>
  <c r="W380" i="2"/>
  <c r="BK380" i="2"/>
  <c r="N380" i="2"/>
  <c r="BF380" i="2" s="1"/>
  <c r="BI379" i="2"/>
  <c r="BH379" i="2"/>
  <c r="BG379" i="2"/>
  <c r="BE379" i="2"/>
  <c r="AA379" i="2"/>
  <c r="AA378" i="2"/>
  <c r="AA377" i="2"/>
  <c r="Y379" i="2"/>
  <c r="W379" i="2"/>
  <c r="W378" i="2"/>
  <c r="W377" i="2" s="1"/>
  <c r="BK379" i="2"/>
  <c r="N379" i="2"/>
  <c r="BF379" i="2"/>
  <c r="BI376" i="2"/>
  <c r="BH376" i="2"/>
  <c r="BG376" i="2"/>
  <c r="BE376" i="2"/>
  <c r="AA376" i="2"/>
  <c r="Y376" i="2"/>
  <c r="W376" i="2"/>
  <c r="BK376" i="2"/>
  <c r="N376" i="2"/>
  <c r="BF376" i="2" s="1"/>
  <c r="BI375" i="2"/>
  <c r="BH375" i="2"/>
  <c r="BG375" i="2"/>
  <c r="BE375" i="2"/>
  <c r="AA375" i="2"/>
  <c r="Y375" i="2"/>
  <c r="W375" i="2"/>
  <c r="W370" i="2" s="1"/>
  <c r="BK375" i="2"/>
  <c r="N375" i="2"/>
  <c r="BF375" i="2"/>
  <c r="BI374" i="2"/>
  <c r="BH374" i="2"/>
  <c r="BG374" i="2"/>
  <c r="BE374" i="2"/>
  <c r="AA374" i="2"/>
  <c r="Y374" i="2"/>
  <c r="W374" i="2"/>
  <c r="BK374" i="2"/>
  <c r="N374" i="2"/>
  <c r="BF374" i="2"/>
  <c r="BI373" i="2"/>
  <c r="BH373" i="2"/>
  <c r="BG373" i="2"/>
  <c r="BE373" i="2"/>
  <c r="AA373" i="2"/>
  <c r="Y373" i="2"/>
  <c r="W373" i="2"/>
  <c r="BK373" i="2"/>
  <c r="BK370" i="2" s="1"/>
  <c r="N370" i="2" s="1"/>
  <c r="N115" i="2" s="1"/>
  <c r="N373" i="2"/>
  <c r="BF373" i="2"/>
  <c r="BI372" i="2"/>
  <c r="BH372" i="2"/>
  <c r="BG372" i="2"/>
  <c r="BE372" i="2"/>
  <c r="AA372" i="2"/>
  <c r="Y372" i="2"/>
  <c r="W372" i="2"/>
  <c r="BK372" i="2"/>
  <c r="N372" i="2"/>
  <c r="BF372" i="2" s="1"/>
  <c r="BI371" i="2"/>
  <c r="BH371" i="2"/>
  <c r="BG371" i="2"/>
  <c r="BE371" i="2"/>
  <c r="AA371" i="2"/>
  <c r="Y371" i="2"/>
  <c r="W371" i="2"/>
  <c r="BK371" i="2"/>
  <c r="N371" i="2"/>
  <c r="BF371" i="2"/>
  <c r="BI369" i="2"/>
  <c r="BH369" i="2"/>
  <c r="BG369" i="2"/>
  <c r="BE369" i="2"/>
  <c r="AA369" i="2"/>
  <c r="Y369" i="2"/>
  <c r="W369" i="2"/>
  <c r="BK369" i="2"/>
  <c r="N369" i="2"/>
  <c r="BF369" i="2"/>
  <c r="BI368" i="2"/>
  <c r="BH368" i="2"/>
  <c r="BG368" i="2"/>
  <c r="BE368" i="2"/>
  <c r="AA368" i="2"/>
  <c r="Y368" i="2"/>
  <c r="W368" i="2"/>
  <c r="BK368" i="2"/>
  <c r="N368" i="2"/>
  <c r="BF368" i="2"/>
  <c r="BI367" i="2"/>
  <c r="BH367" i="2"/>
  <c r="BG367" i="2"/>
  <c r="BE367" i="2"/>
  <c r="AA367" i="2"/>
  <c r="Y367" i="2"/>
  <c r="Y365" i="2" s="1"/>
  <c r="W367" i="2"/>
  <c r="BK367" i="2"/>
  <c r="BK365" i="2" s="1"/>
  <c r="N365" i="2" s="1"/>
  <c r="N114" i="2" s="1"/>
  <c r="N367" i="2"/>
  <c r="BF367" i="2"/>
  <c r="BI366" i="2"/>
  <c r="BH366" i="2"/>
  <c r="BG366" i="2"/>
  <c r="BE366" i="2"/>
  <c r="AA366" i="2"/>
  <c r="AA365" i="2"/>
  <c r="Y366" i="2"/>
  <c r="W366" i="2"/>
  <c r="BK366" i="2"/>
  <c r="N366" i="2"/>
  <c r="BF366" i="2" s="1"/>
  <c r="BI364" i="2"/>
  <c r="BH364" i="2"/>
  <c r="BG364" i="2"/>
  <c r="BE364" i="2"/>
  <c r="AA364" i="2"/>
  <c r="Y364" i="2"/>
  <c r="W364" i="2"/>
  <c r="BK364" i="2"/>
  <c r="N364" i="2"/>
  <c r="BF364" i="2" s="1"/>
  <c r="BI363" i="2"/>
  <c r="BH363" i="2"/>
  <c r="BG363" i="2"/>
  <c r="BE363" i="2"/>
  <c r="AA363" i="2"/>
  <c r="Y363" i="2"/>
  <c r="W363" i="2"/>
  <c r="W358" i="2" s="1"/>
  <c r="BK363" i="2"/>
  <c r="N363" i="2"/>
  <c r="BF363" i="2"/>
  <c r="BI362" i="2"/>
  <c r="BH362" i="2"/>
  <c r="BG362" i="2"/>
  <c r="BE362" i="2"/>
  <c r="AA362" i="2"/>
  <c r="AA358" i="2" s="1"/>
  <c r="Y362" i="2"/>
  <c r="W362" i="2"/>
  <c r="BK362" i="2"/>
  <c r="N362" i="2"/>
  <c r="BF362" i="2"/>
  <c r="BI361" i="2"/>
  <c r="BH361" i="2"/>
  <c r="BG361" i="2"/>
  <c r="BE361" i="2"/>
  <c r="AA361" i="2"/>
  <c r="Y361" i="2"/>
  <c r="W361" i="2"/>
  <c r="BK361" i="2"/>
  <c r="BK358" i="2" s="1"/>
  <c r="N358" i="2" s="1"/>
  <c r="N113" i="2" s="1"/>
  <c r="N361" i="2"/>
  <c r="BF361" i="2"/>
  <c r="BI360" i="2"/>
  <c r="BH360" i="2"/>
  <c r="BG360" i="2"/>
  <c r="BE360" i="2"/>
  <c r="AA360" i="2"/>
  <c r="Y360" i="2"/>
  <c r="W360" i="2"/>
  <c r="BK360" i="2"/>
  <c r="N360" i="2"/>
  <c r="BF360" i="2" s="1"/>
  <c r="BI359" i="2"/>
  <c r="BH359" i="2"/>
  <c r="BG359" i="2"/>
  <c r="BE359" i="2"/>
  <c r="AA359" i="2"/>
  <c r="Y359" i="2"/>
  <c r="W359" i="2"/>
  <c r="BK359" i="2"/>
  <c r="N359" i="2"/>
  <c r="BF359" i="2"/>
  <c r="BI357" i="2"/>
  <c r="BH357" i="2"/>
  <c r="BG357" i="2"/>
  <c r="BE357" i="2"/>
  <c r="AA357" i="2"/>
  <c r="Y357" i="2"/>
  <c r="W357" i="2"/>
  <c r="BK357" i="2"/>
  <c r="N357" i="2"/>
  <c r="BF357" i="2"/>
  <c r="BI356" i="2"/>
  <c r="BH356" i="2"/>
  <c r="BG356" i="2"/>
  <c r="BE356" i="2"/>
  <c r="AA356" i="2"/>
  <c r="Y356" i="2"/>
  <c r="W356" i="2"/>
  <c r="BK356" i="2"/>
  <c r="N356" i="2"/>
  <c r="BF356" i="2"/>
  <c r="BI355" i="2"/>
  <c r="BH355" i="2"/>
  <c r="BG355" i="2"/>
  <c r="BE355" i="2"/>
  <c r="AA355" i="2"/>
  <c r="Y355" i="2"/>
  <c r="W355" i="2"/>
  <c r="BK355" i="2"/>
  <c r="BK351" i="2" s="1"/>
  <c r="N351" i="2" s="1"/>
  <c r="N112" i="2" s="1"/>
  <c r="N355" i="2"/>
  <c r="BF355" i="2"/>
  <c r="BI354" i="2"/>
  <c r="BH354" i="2"/>
  <c r="BG354" i="2"/>
  <c r="BE354" i="2"/>
  <c r="AA354" i="2"/>
  <c r="Y354" i="2"/>
  <c r="Y351" i="2" s="1"/>
  <c r="W354" i="2"/>
  <c r="BK354" i="2"/>
  <c r="N354" i="2"/>
  <c r="BF354" i="2" s="1"/>
  <c r="BI353" i="2"/>
  <c r="BH353" i="2"/>
  <c r="BG353" i="2"/>
  <c r="BE353" i="2"/>
  <c r="AA353" i="2"/>
  <c r="Y353" i="2"/>
  <c r="W353" i="2"/>
  <c r="BK353" i="2"/>
  <c r="N353" i="2"/>
  <c r="BF353" i="2"/>
  <c r="BI352" i="2"/>
  <c r="BH352" i="2"/>
  <c r="BG352" i="2"/>
  <c r="BE352" i="2"/>
  <c r="AA352" i="2"/>
  <c r="AA351" i="2" s="1"/>
  <c r="Y352" i="2"/>
  <c r="W352" i="2"/>
  <c r="W351" i="2"/>
  <c r="BK352" i="2"/>
  <c r="N352" i="2"/>
  <c r="BF352" i="2" s="1"/>
  <c r="BI350" i="2"/>
  <c r="BH350" i="2"/>
  <c r="BG350" i="2"/>
  <c r="BE350" i="2"/>
  <c r="AA350" i="2"/>
  <c r="Y350" i="2"/>
  <c r="W350" i="2"/>
  <c r="BK350" i="2"/>
  <c r="N350" i="2"/>
  <c r="BF350" i="2"/>
  <c r="BI349" i="2"/>
  <c r="BH349" i="2"/>
  <c r="BG349" i="2"/>
  <c r="BE349" i="2"/>
  <c r="AA349" i="2"/>
  <c r="Y349" i="2"/>
  <c r="W349" i="2"/>
  <c r="BK349" i="2"/>
  <c r="N349" i="2"/>
  <c r="BF349" i="2"/>
  <c r="BI348" i="2"/>
  <c r="BH348" i="2"/>
  <c r="BG348" i="2"/>
  <c r="BE348" i="2"/>
  <c r="AA348" i="2"/>
  <c r="Y348" i="2"/>
  <c r="W348" i="2"/>
  <c r="BK348" i="2"/>
  <c r="N348" i="2"/>
  <c r="BF348" i="2" s="1"/>
  <c r="BI347" i="2"/>
  <c r="BH347" i="2"/>
  <c r="BG347" i="2"/>
  <c r="BE347" i="2"/>
  <c r="AA347" i="2"/>
  <c r="Y347" i="2"/>
  <c r="W347" i="2"/>
  <c r="W344" i="2" s="1"/>
  <c r="BK347" i="2"/>
  <c r="N347" i="2"/>
  <c r="BF347" i="2"/>
  <c r="BI346" i="2"/>
  <c r="BH346" i="2"/>
  <c r="BG346" i="2"/>
  <c r="BE346" i="2"/>
  <c r="AA346" i="2"/>
  <c r="Y346" i="2"/>
  <c r="W346" i="2"/>
  <c r="BK346" i="2"/>
  <c r="N346" i="2"/>
  <c r="BF346" i="2"/>
  <c r="BI345" i="2"/>
  <c r="BH345" i="2"/>
  <c r="BG345" i="2"/>
  <c r="BE345" i="2"/>
  <c r="AA345" i="2"/>
  <c r="Y345" i="2"/>
  <c r="Y344" i="2"/>
  <c r="W345" i="2"/>
  <c r="BK345" i="2"/>
  <c r="BK344" i="2" s="1"/>
  <c r="N344" i="2" s="1"/>
  <c r="N345" i="2"/>
  <c r="BF345" i="2" s="1"/>
  <c r="N111" i="2"/>
  <c r="BI343" i="2"/>
  <c r="BH343" i="2"/>
  <c r="BG343" i="2"/>
  <c r="BE343" i="2"/>
  <c r="AA343" i="2"/>
  <c r="Y343" i="2"/>
  <c r="W343" i="2"/>
  <c r="BK343" i="2"/>
  <c r="N343" i="2"/>
  <c r="BF343" i="2"/>
  <c r="BI342" i="2"/>
  <c r="BH342" i="2"/>
  <c r="BG342" i="2"/>
  <c r="BE342" i="2"/>
  <c r="AA342" i="2"/>
  <c r="Y342" i="2"/>
  <c r="W342" i="2"/>
  <c r="BK342" i="2"/>
  <c r="N342" i="2"/>
  <c r="BF342" i="2" s="1"/>
  <c r="BI341" i="2"/>
  <c r="BH341" i="2"/>
  <c r="BG341" i="2"/>
  <c r="BE341" i="2"/>
  <c r="AA341" i="2"/>
  <c r="Y341" i="2"/>
  <c r="W341" i="2"/>
  <c r="BK341" i="2"/>
  <c r="N341" i="2"/>
  <c r="BF341" i="2"/>
  <c r="BI340" i="2"/>
  <c r="BH340" i="2"/>
  <c r="BG340" i="2"/>
  <c r="BE340" i="2"/>
  <c r="AA340" i="2"/>
  <c r="AA337" i="2" s="1"/>
  <c r="Y340" i="2"/>
  <c r="W340" i="2"/>
  <c r="BK340" i="2"/>
  <c r="N340" i="2"/>
  <c r="BF340" i="2"/>
  <c r="BI339" i="2"/>
  <c r="BH339" i="2"/>
  <c r="BG339" i="2"/>
  <c r="BE339" i="2"/>
  <c r="AA339" i="2"/>
  <c r="Y339" i="2"/>
  <c r="W339" i="2"/>
  <c r="BK339" i="2"/>
  <c r="N339" i="2"/>
  <c r="BF339" i="2"/>
  <c r="BI338" i="2"/>
  <c r="BH338" i="2"/>
  <c r="BG338" i="2"/>
  <c r="BE338" i="2"/>
  <c r="AA338" i="2"/>
  <c r="Y338" i="2"/>
  <c r="W338" i="2"/>
  <c r="BK338" i="2"/>
  <c r="N338" i="2"/>
  <c r="BF338" i="2" s="1"/>
  <c r="BI336" i="2"/>
  <c r="BH336" i="2"/>
  <c r="BG336" i="2"/>
  <c r="BE336" i="2"/>
  <c r="AA336" i="2"/>
  <c r="Y336" i="2"/>
  <c r="W336" i="2"/>
  <c r="BK336" i="2"/>
  <c r="N336" i="2"/>
  <c r="BF336" i="2" s="1"/>
  <c r="BI335" i="2"/>
  <c r="BH335" i="2"/>
  <c r="BG335" i="2"/>
  <c r="BE335" i="2"/>
  <c r="AA335" i="2"/>
  <c r="Y335" i="2"/>
  <c r="W335" i="2"/>
  <c r="BK335" i="2"/>
  <c r="N335" i="2"/>
  <c r="BF335" i="2"/>
  <c r="BI334" i="2"/>
  <c r="BH334" i="2"/>
  <c r="BG334" i="2"/>
  <c r="BE334" i="2"/>
  <c r="AA334" i="2"/>
  <c r="Y334" i="2"/>
  <c r="W334" i="2"/>
  <c r="BK334" i="2"/>
  <c r="N334" i="2"/>
  <c r="BF334" i="2"/>
  <c r="BI333" i="2"/>
  <c r="BH333" i="2"/>
  <c r="BG333" i="2"/>
  <c r="BE333" i="2"/>
  <c r="AA333" i="2"/>
  <c r="Y333" i="2"/>
  <c r="W333" i="2"/>
  <c r="BK333" i="2"/>
  <c r="N333" i="2"/>
  <c r="BF333" i="2"/>
  <c r="BI332" i="2"/>
  <c r="BH332" i="2"/>
  <c r="BG332" i="2"/>
  <c r="BE332" i="2"/>
  <c r="AA332" i="2"/>
  <c r="Y332" i="2"/>
  <c r="W332" i="2"/>
  <c r="BK332" i="2"/>
  <c r="N332" i="2"/>
  <c r="BF332" i="2" s="1"/>
  <c r="BI331" i="2"/>
  <c r="BH331" i="2"/>
  <c r="BG331" i="2"/>
  <c r="BE331" i="2"/>
  <c r="AA331" i="2"/>
  <c r="Y331" i="2"/>
  <c r="W331" i="2"/>
  <c r="BK331" i="2"/>
  <c r="N331" i="2"/>
  <c r="BF331" i="2"/>
  <c r="BI330" i="2"/>
  <c r="BH330" i="2"/>
  <c r="BG330" i="2"/>
  <c r="BE330" i="2"/>
  <c r="AA330" i="2"/>
  <c r="Y330" i="2"/>
  <c r="W330" i="2"/>
  <c r="BK330" i="2"/>
  <c r="N330" i="2"/>
  <c r="BF330" i="2"/>
  <c r="BI329" i="2"/>
  <c r="BH329" i="2"/>
  <c r="BG329" i="2"/>
  <c r="BE329" i="2"/>
  <c r="AA329" i="2"/>
  <c r="Y329" i="2"/>
  <c r="W329" i="2"/>
  <c r="BK329" i="2"/>
  <c r="N329" i="2"/>
  <c r="BF329" i="2"/>
  <c r="BI328" i="2"/>
  <c r="BH328" i="2"/>
  <c r="BG328" i="2"/>
  <c r="BE328" i="2"/>
  <c r="AA328" i="2"/>
  <c r="Y328" i="2"/>
  <c r="W328" i="2"/>
  <c r="BK328" i="2"/>
  <c r="N328" i="2"/>
  <c r="BF328" i="2" s="1"/>
  <c r="BI327" i="2"/>
  <c r="BH327" i="2"/>
  <c r="BG327" i="2"/>
  <c r="BE327" i="2"/>
  <c r="AA327" i="2"/>
  <c r="Y327" i="2"/>
  <c r="W327" i="2"/>
  <c r="BK327" i="2"/>
  <c r="N327" i="2"/>
  <c r="BF327" i="2"/>
  <c r="BI326" i="2"/>
  <c r="BH326" i="2"/>
  <c r="BG326" i="2"/>
  <c r="BE326" i="2"/>
  <c r="AA326" i="2"/>
  <c r="Y326" i="2"/>
  <c r="W326" i="2"/>
  <c r="BK326" i="2"/>
  <c r="N326" i="2"/>
  <c r="BF326" i="2"/>
  <c r="BI325" i="2"/>
  <c r="BH325" i="2"/>
  <c r="BG325" i="2"/>
  <c r="BE325" i="2"/>
  <c r="AA325" i="2"/>
  <c r="Y325" i="2"/>
  <c r="W325" i="2"/>
  <c r="BK325" i="2"/>
  <c r="N325" i="2"/>
  <c r="BF325" i="2"/>
  <c r="BI324" i="2"/>
  <c r="BH324" i="2"/>
  <c r="BG324" i="2"/>
  <c r="BE324" i="2"/>
  <c r="AA324" i="2"/>
  <c r="Y324" i="2"/>
  <c r="W324" i="2"/>
  <c r="BK324" i="2"/>
  <c r="N324" i="2"/>
  <c r="BF324" i="2" s="1"/>
  <c r="BI323" i="2"/>
  <c r="BH323" i="2"/>
  <c r="BG323" i="2"/>
  <c r="BE323" i="2"/>
  <c r="AA323" i="2"/>
  <c r="Y323" i="2"/>
  <c r="W323" i="2"/>
  <c r="BK323" i="2"/>
  <c r="N323" i="2"/>
  <c r="BF323" i="2"/>
  <c r="BI322" i="2"/>
  <c r="BH322" i="2"/>
  <c r="BG322" i="2"/>
  <c r="BE322" i="2"/>
  <c r="AA322" i="2"/>
  <c r="Y322" i="2"/>
  <c r="W322" i="2"/>
  <c r="BK322" i="2"/>
  <c r="N322" i="2"/>
  <c r="BF322" i="2"/>
  <c r="BI321" i="2"/>
  <c r="BH321" i="2"/>
  <c r="BG321" i="2"/>
  <c r="BE321" i="2"/>
  <c r="AA321" i="2"/>
  <c r="Y321" i="2"/>
  <c r="W321" i="2"/>
  <c r="BK321" i="2"/>
  <c r="N321" i="2"/>
  <c r="BF321" i="2"/>
  <c r="BI320" i="2"/>
  <c r="BH320" i="2"/>
  <c r="BG320" i="2"/>
  <c r="BE320" i="2"/>
  <c r="AA320" i="2"/>
  <c r="Y320" i="2"/>
  <c r="W320" i="2"/>
  <c r="BK320" i="2"/>
  <c r="N320" i="2"/>
  <c r="BF320" i="2" s="1"/>
  <c r="BI319" i="2"/>
  <c r="BH319" i="2"/>
  <c r="BG319" i="2"/>
  <c r="BE319" i="2"/>
  <c r="AA319" i="2"/>
  <c r="Y319" i="2"/>
  <c r="W319" i="2"/>
  <c r="BK319" i="2"/>
  <c r="N319" i="2"/>
  <c r="BF319" i="2"/>
  <c r="BI318" i="2"/>
  <c r="BH318" i="2"/>
  <c r="BG318" i="2"/>
  <c r="BE318" i="2"/>
  <c r="AA318" i="2"/>
  <c r="Y318" i="2"/>
  <c r="W318" i="2"/>
  <c r="BK318" i="2"/>
  <c r="N318" i="2"/>
  <c r="BF318" i="2"/>
  <c r="BI317" i="2"/>
  <c r="BH317" i="2"/>
  <c r="BG317" i="2"/>
  <c r="BE317" i="2"/>
  <c r="AA317" i="2"/>
  <c r="Y317" i="2"/>
  <c r="W317" i="2"/>
  <c r="BK317" i="2"/>
  <c r="N317" i="2"/>
  <c r="BF317" i="2"/>
  <c r="BI316" i="2"/>
  <c r="BH316" i="2"/>
  <c r="BG316" i="2"/>
  <c r="BE316" i="2"/>
  <c r="AA316" i="2"/>
  <c r="Y316" i="2"/>
  <c r="W316" i="2"/>
  <c r="BK316" i="2"/>
  <c r="N316" i="2"/>
  <c r="BF316" i="2" s="1"/>
  <c r="BI315" i="2"/>
  <c r="BH315" i="2"/>
  <c r="BG315" i="2"/>
  <c r="BE315" i="2"/>
  <c r="AA315" i="2"/>
  <c r="Y315" i="2"/>
  <c r="W315" i="2"/>
  <c r="BK315" i="2"/>
  <c r="N315" i="2"/>
  <c r="BF315" i="2"/>
  <c r="BI314" i="2"/>
  <c r="BH314" i="2"/>
  <c r="BG314" i="2"/>
  <c r="BE314" i="2"/>
  <c r="AA314" i="2"/>
  <c r="Y314" i="2"/>
  <c r="W314" i="2"/>
  <c r="BK314" i="2"/>
  <c r="N314" i="2"/>
  <c r="BF314" i="2"/>
  <c r="BI313" i="2"/>
  <c r="BH313" i="2"/>
  <c r="BG313" i="2"/>
  <c r="BE313" i="2"/>
  <c r="AA313" i="2"/>
  <c r="Y313" i="2"/>
  <c r="Y312" i="2"/>
  <c r="W313" i="2"/>
  <c r="BK313" i="2"/>
  <c r="N313" i="2"/>
  <c r="BF313" i="2" s="1"/>
  <c r="BI311" i="2"/>
  <c r="BH311" i="2"/>
  <c r="BG311" i="2"/>
  <c r="BE311" i="2"/>
  <c r="AA311" i="2"/>
  <c r="Y311" i="2"/>
  <c r="Y309" i="2" s="1"/>
  <c r="W311" i="2"/>
  <c r="BK311" i="2"/>
  <c r="BK309" i="2" s="1"/>
  <c r="N309" i="2" s="1"/>
  <c r="N108" i="2" s="1"/>
  <c r="N311" i="2"/>
  <c r="BF311" i="2"/>
  <c r="BI310" i="2"/>
  <c r="BH310" i="2"/>
  <c r="BG310" i="2"/>
  <c r="BE310" i="2"/>
  <c r="AA310" i="2"/>
  <c r="AA309" i="2"/>
  <c r="Y310" i="2"/>
  <c r="W310" i="2"/>
  <c r="W309" i="2" s="1"/>
  <c r="BK310" i="2"/>
  <c r="N310" i="2"/>
  <c r="BF310" i="2" s="1"/>
  <c r="BI308" i="2"/>
  <c r="BH308" i="2"/>
  <c r="BG308" i="2"/>
  <c r="BE308" i="2"/>
  <c r="AA308" i="2"/>
  <c r="Y308" i="2"/>
  <c r="W308" i="2"/>
  <c r="BK308" i="2"/>
  <c r="N308" i="2"/>
  <c r="BF308" i="2" s="1"/>
  <c r="BI307" i="2"/>
  <c r="BH307" i="2"/>
  <c r="BG307" i="2"/>
  <c r="BE307" i="2"/>
  <c r="AA307" i="2"/>
  <c r="Y307" i="2"/>
  <c r="W307" i="2"/>
  <c r="BK307" i="2"/>
  <c r="N307" i="2"/>
  <c r="BF307" i="2"/>
  <c r="BI306" i="2"/>
  <c r="BH306" i="2"/>
  <c r="BG306" i="2"/>
  <c r="BE306" i="2"/>
  <c r="AA306" i="2"/>
  <c r="Y306" i="2"/>
  <c r="W306" i="2"/>
  <c r="BK306" i="2"/>
  <c r="N306" i="2"/>
  <c r="BF306" i="2"/>
  <c r="BI305" i="2"/>
  <c r="BH305" i="2"/>
  <c r="BG305" i="2"/>
  <c r="BE305" i="2"/>
  <c r="AA305" i="2"/>
  <c r="Y305" i="2"/>
  <c r="W305" i="2"/>
  <c r="BK305" i="2"/>
  <c r="N305" i="2"/>
  <c r="BF305" i="2"/>
  <c r="BI304" i="2"/>
  <c r="BH304" i="2"/>
  <c r="BG304" i="2"/>
  <c r="BE304" i="2"/>
  <c r="AA304" i="2"/>
  <c r="Y304" i="2"/>
  <c r="Y300" i="2" s="1"/>
  <c r="W304" i="2"/>
  <c r="BK304" i="2"/>
  <c r="N304" i="2"/>
  <c r="BF304" i="2" s="1"/>
  <c r="BI303" i="2"/>
  <c r="BH303" i="2"/>
  <c r="BG303" i="2"/>
  <c r="BE303" i="2"/>
  <c r="AA303" i="2"/>
  <c r="Y303" i="2"/>
  <c r="W303" i="2"/>
  <c r="BK303" i="2"/>
  <c r="N303" i="2"/>
  <c r="BF303" i="2"/>
  <c r="BI302" i="2"/>
  <c r="BH302" i="2"/>
  <c r="BG302" i="2"/>
  <c r="BE302" i="2"/>
  <c r="AA302" i="2"/>
  <c r="Y302" i="2"/>
  <c r="W302" i="2"/>
  <c r="BK302" i="2"/>
  <c r="N302" i="2"/>
  <c r="BF302" i="2"/>
  <c r="BI301" i="2"/>
  <c r="BH301" i="2"/>
  <c r="BG301" i="2"/>
  <c r="BE301" i="2"/>
  <c r="AA301" i="2"/>
  <c r="Y301" i="2"/>
  <c r="W301" i="2"/>
  <c r="BK301" i="2"/>
  <c r="BK300" i="2" s="1"/>
  <c r="N300" i="2" s="1"/>
  <c r="N301" i="2"/>
  <c r="BF301" i="2" s="1"/>
  <c r="N107" i="2"/>
  <c r="BI299" i="2"/>
  <c r="BH299" i="2"/>
  <c r="BG299" i="2"/>
  <c r="BE299" i="2"/>
  <c r="AA299" i="2"/>
  <c r="Y299" i="2"/>
  <c r="Y297" i="2" s="1"/>
  <c r="W299" i="2"/>
  <c r="BK299" i="2"/>
  <c r="BK297" i="2" s="1"/>
  <c r="N297" i="2" s="1"/>
  <c r="N106" i="2" s="1"/>
  <c r="N299" i="2"/>
  <c r="BF299" i="2"/>
  <c r="BI298" i="2"/>
  <c r="BH298" i="2"/>
  <c r="BG298" i="2"/>
  <c r="BE298" i="2"/>
  <c r="AA298" i="2"/>
  <c r="AA297" i="2"/>
  <c r="Y298" i="2"/>
  <c r="W298" i="2"/>
  <c r="W297" i="2" s="1"/>
  <c r="BK298" i="2"/>
  <c r="N298" i="2"/>
  <c r="BF298" i="2" s="1"/>
  <c r="BI296" i="2"/>
  <c r="BH296" i="2"/>
  <c r="BG296" i="2"/>
  <c r="BE296" i="2"/>
  <c r="AA296" i="2"/>
  <c r="Y296" i="2"/>
  <c r="W296" i="2"/>
  <c r="BK296" i="2"/>
  <c r="N296" i="2"/>
  <c r="BF296" i="2" s="1"/>
  <c r="BI295" i="2"/>
  <c r="BH295" i="2"/>
  <c r="BG295" i="2"/>
  <c r="BE295" i="2"/>
  <c r="AA295" i="2"/>
  <c r="Y295" i="2"/>
  <c r="W295" i="2"/>
  <c r="BK295" i="2"/>
  <c r="N295" i="2"/>
  <c r="BF295" i="2"/>
  <c r="BI294" i="2"/>
  <c r="BH294" i="2"/>
  <c r="BG294" i="2"/>
  <c r="BE294" i="2"/>
  <c r="AA294" i="2"/>
  <c r="Y294" i="2"/>
  <c r="W294" i="2"/>
  <c r="BK294" i="2"/>
  <c r="N294" i="2"/>
  <c r="BF294" i="2"/>
  <c r="BI293" i="2"/>
  <c r="BH293" i="2"/>
  <c r="BG293" i="2"/>
  <c r="BE293" i="2"/>
  <c r="AA293" i="2"/>
  <c r="Y293" i="2"/>
  <c r="W293" i="2"/>
  <c r="BK293" i="2"/>
  <c r="N293" i="2"/>
  <c r="BF293" i="2"/>
  <c r="BI292" i="2"/>
  <c r="BH292" i="2"/>
  <c r="BG292" i="2"/>
  <c r="BE292" i="2"/>
  <c r="AA292" i="2"/>
  <c r="Y292" i="2"/>
  <c r="W292" i="2"/>
  <c r="BK292" i="2"/>
  <c r="N292" i="2"/>
  <c r="BF292" i="2" s="1"/>
  <c r="BI291" i="2"/>
  <c r="BH291" i="2"/>
  <c r="BG291" i="2"/>
  <c r="BE291" i="2"/>
  <c r="AA291" i="2"/>
  <c r="Y291" i="2"/>
  <c r="W291" i="2"/>
  <c r="BK291" i="2"/>
  <c r="N291" i="2"/>
  <c r="BF291" i="2"/>
  <c r="BI290" i="2"/>
  <c r="BH290" i="2"/>
  <c r="BG290" i="2"/>
  <c r="BE290" i="2"/>
  <c r="AA290" i="2"/>
  <c r="Y290" i="2"/>
  <c r="W290" i="2"/>
  <c r="BK290" i="2"/>
  <c r="N290" i="2"/>
  <c r="BF290" i="2"/>
  <c r="BI289" i="2"/>
  <c r="BH289" i="2"/>
  <c r="BG289" i="2"/>
  <c r="BE289" i="2"/>
  <c r="AA289" i="2"/>
  <c r="Y289" i="2"/>
  <c r="W289" i="2"/>
  <c r="BK289" i="2"/>
  <c r="N289" i="2"/>
  <c r="BF289" i="2"/>
  <c r="BI288" i="2"/>
  <c r="BH288" i="2"/>
  <c r="BG288" i="2"/>
  <c r="BE288" i="2"/>
  <c r="AA288" i="2"/>
  <c r="Y288" i="2"/>
  <c r="W288" i="2"/>
  <c r="BK288" i="2"/>
  <c r="N288" i="2"/>
  <c r="BF288" i="2" s="1"/>
  <c r="BI287" i="2"/>
  <c r="BH287" i="2"/>
  <c r="BG287" i="2"/>
  <c r="BE287" i="2"/>
  <c r="AA287" i="2"/>
  <c r="Y287" i="2"/>
  <c r="W287" i="2"/>
  <c r="BK287" i="2"/>
  <c r="N287" i="2"/>
  <c r="BF287" i="2"/>
  <c r="BI286" i="2"/>
  <c r="BH286" i="2"/>
  <c r="BG286" i="2"/>
  <c r="BE286" i="2"/>
  <c r="AA286" i="2"/>
  <c r="Y286" i="2"/>
  <c r="W286" i="2"/>
  <c r="BK286" i="2"/>
  <c r="N286" i="2"/>
  <c r="BF286" i="2"/>
  <c r="BI285" i="2"/>
  <c r="BH285" i="2"/>
  <c r="BG285" i="2"/>
  <c r="BE285" i="2"/>
  <c r="AA285" i="2"/>
  <c r="Y285" i="2"/>
  <c r="W285" i="2"/>
  <c r="BK285" i="2"/>
  <c r="N285" i="2"/>
  <c r="BF285" i="2"/>
  <c r="BI284" i="2"/>
  <c r="BH284" i="2"/>
  <c r="BG284" i="2"/>
  <c r="BE284" i="2"/>
  <c r="AA284" i="2"/>
  <c r="Y284" i="2"/>
  <c r="W284" i="2"/>
  <c r="BK284" i="2"/>
  <c r="N284" i="2"/>
  <c r="BF284" i="2" s="1"/>
  <c r="BI283" i="2"/>
  <c r="BH283" i="2"/>
  <c r="BG283" i="2"/>
  <c r="BE283" i="2"/>
  <c r="AA283" i="2"/>
  <c r="Y283" i="2"/>
  <c r="W283" i="2"/>
  <c r="BK283" i="2"/>
  <c r="N283" i="2"/>
  <c r="BF283" i="2"/>
  <c r="BI282" i="2"/>
  <c r="BH282" i="2"/>
  <c r="BG282" i="2"/>
  <c r="BE282" i="2"/>
  <c r="AA282" i="2"/>
  <c r="Y282" i="2"/>
  <c r="W282" i="2"/>
  <c r="BK282" i="2"/>
  <c r="N282" i="2"/>
  <c r="BF282" i="2"/>
  <c r="BI281" i="2"/>
  <c r="BH281" i="2"/>
  <c r="BG281" i="2"/>
  <c r="BE281" i="2"/>
  <c r="AA281" i="2"/>
  <c r="Y281" i="2"/>
  <c r="W281" i="2"/>
  <c r="BK281" i="2"/>
  <c r="N281" i="2"/>
  <c r="BF281" i="2"/>
  <c r="BI280" i="2"/>
  <c r="BH280" i="2"/>
  <c r="BG280" i="2"/>
  <c r="BE280" i="2"/>
  <c r="AA280" i="2"/>
  <c r="Y280" i="2"/>
  <c r="W280" i="2"/>
  <c r="BK280" i="2"/>
  <c r="N280" i="2"/>
  <c r="BF280" i="2" s="1"/>
  <c r="BI279" i="2"/>
  <c r="BH279" i="2"/>
  <c r="BG279" i="2"/>
  <c r="BE279" i="2"/>
  <c r="AA279" i="2"/>
  <c r="Y279" i="2"/>
  <c r="W279" i="2"/>
  <c r="BK279" i="2"/>
  <c r="N279" i="2"/>
  <c r="BF279" i="2"/>
  <c r="BI278" i="2"/>
  <c r="BH278" i="2"/>
  <c r="BG278" i="2"/>
  <c r="BE278" i="2"/>
  <c r="AA278" i="2"/>
  <c r="AA275" i="2" s="1"/>
  <c r="Y278" i="2"/>
  <c r="W278" i="2"/>
  <c r="BK278" i="2"/>
  <c r="N278" i="2"/>
  <c r="BF278" i="2"/>
  <c r="BI277" i="2"/>
  <c r="BH277" i="2"/>
  <c r="BG277" i="2"/>
  <c r="BE277" i="2"/>
  <c r="AA277" i="2"/>
  <c r="Y277" i="2"/>
  <c r="W277" i="2"/>
  <c r="BK277" i="2"/>
  <c r="N277" i="2"/>
  <c r="BF277" i="2"/>
  <c r="BI276" i="2"/>
  <c r="BH276" i="2"/>
  <c r="BG276" i="2"/>
  <c r="BE276" i="2"/>
  <c r="AA276" i="2"/>
  <c r="Y276" i="2"/>
  <c r="W276" i="2"/>
  <c r="BK276" i="2"/>
  <c r="N276" i="2"/>
  <c r="BF276" i="2" s="1"/>
  <c r="BI274" i="2"/>
  <c r="BH274" i="2"/>
  <c r="BG274" i="2"/>
  <c r="BE274" i="2"/>
  <c r="AA274" i="2"/>
  <c r="Y274" i="2"/>
  <c r="W274" i="2"/>
  <c r="BK274" i="2"/>
  <c r="N274" i="2"/>
  <c r="BF274" i="2" s="1"/>
  <c r="BI273" i="2"/>
  <c r="BH273" i="2"/>
  <c r="BG273" i="2"/>
  <c r="BE273" i="2"/>
  <c r="AA273" i="2"/>
  <c r="Y273" i="2"/>
  <c r="W273" i="2"/>
  <c r="BK273" i="2"/>
  <c r="N273" i="2"/>
  <c r="BF273" i="2"/>
  <c r="BI272" i="2"/>
  <c r="BH272" i="2"/>
  <c r="BG272" i="2"/>
  <c r="BE272" i="2"/>
  <c r="AA272" i="2"/>
  <c r="Y272" i="2"/>
  <c r="W272" i="2"/>
  <c r="BK272" i="2"/>
  <c r="N272" i="2"/>
  <c r="BF272" i="2"/>
  <c r="BI271" i="2"/>
  <c r="BH271" i="2"/>
  <c r="BG271" i="2"/>
  <c r="BE271" i="2"/>
  <c r="AA271" i="2"/>
  <c r="Y271" i="2"/>
  <c r="W271" i="2"/>
  <c r="BK271" i="2"/>
  <c r="N271" i="2"/>
  <c r="BF271" i="2"/>
  <c r="BI270" i="2"/>
  <c r="BH270" i="2"/>
  <c r="BG270" i="2"/>
  <c r="BE270" i="2"/>
  <c r="AA270" i="2"/>
  <c r="Y270" i="2"/>
  <c r="W270" i="2"/>
  <c r="BK270" i="2"/>
  <c r="N270" i="2"/>
  <c r="BF270" i="2" s="1"/>
  <c r="BI269" i="2"/>
  <c r="BH269" i="2"/>
  <c r="BG269" i="2"/>
  <c r="BE269" i="2"/>
  <c r="AA269" i="2"/>
  <c r="Y269" i="2"/>
  <c r="W269" i="2"/>
  <c r="BK269" i="2"/>
  <c r="N269" i="2"/>
  <c r="BF269" i="2"/>
  <c r="BI268" i="2"/>
  <c r="BH268" i="2"/>
  <c r="BG268" i="2"/>
  <c r="BE268" i="2"/>
  <c r="AA268" i="2"/>
  <c r="Y268" i="2"/>
  <c r="W268" i="2"/>
  <c r="BK268" i="2"/>
  <c r="N268" i="2"/>
  <c r="BF268" i="2"/>
  <c r="BI267" i="2"/>
  <c r="BH267" i="2"/>
  <c r="BG267" i="2"/>
  <c r="BE267" i="2"/>
  <c r="AA267" i="2"/>
  <c r="Y267" i="2"/>
  <c r="W267" i="2"/>
  <c r="BK267" i="2"/>
  <c r="N267" i="2"/>
  <c r="BF267" i="2"/>
  <c r="BI266" i="2"/>
  <c r="BH266" i="2"/>
  <c r="BG266" i="2"/>
  <c r="BE266" i="2"/>
  <c r="AA266" i="2"/>
  <c r="Y266" i="2"/>
  <c r="W266" i="2"/>
  <c r="BK266" i="2"/>
  <c r="N266" i="2"/>
  <c r="BF266" i="2" s="1"/>
  <c r="BI265" i="2"/>
  <c r="BH265" i="2"/>
  <c r="BG265" i="2"/>
  <c r="BE265" i="2"/>
  <c r="AA265" i="2"/>
  <c r="Y265" i="2"/>
  <c r="W265" i="2"/>
  <c r="BK265" i="2"/>
  <c r="N265" i="2"/>
  <c r="BF265" i="2"/>
  <c r="BI264" i="2"/>
  <c r="BH264" i="2"/>
  <c r="BG264" i="2"/>
  <c r="BE264" i="2"/>
  <c r="AA264" i="2"/>
  <c r="Y264" i="2"/>
  <c r="W264" i="2"/>
  <c r="BK264" i="2"/>
  <c r="N264" i="2"/>
  <c r="BF264" i="2"/>
  <c r="BI263" i="2"/>
  <c r="BH263" i="2"/>
  <c r="BG263" i="2"/>
  <c r="BE263" i="2"/>
  <c r="AA263" i="2"/>
  <c r="Y263" i="2"/>
  <c r="W263" i="2"/>
  <c r="BK263" i="2"/>
  <c r="N263" i="2"/>
  <c r="BF263" i="2"/>
  <c r="BI262" i="2"/>
  <c r="BH262" i="2"/>
  <c r="BG262" i="2"/>
  <c r="BE262" i="2"/>
  <c r="AA262" i="2"/>
  <c r="Y262" i="2"/>
  <c r="W262" i="2"/>
  <c r="BK262" i="2"/>
  <c r="N262" i="2"/>
  <c r="BF262" i="2" s="1"/>
  <c r="BI261" i="2"/>
  <c r="BH261" i="2"/>
  <c r="BG261" i="2"/>
  <c r="BE261" i="2"/>
  <c r="AA261" i="2"/>
  <c r="Y261" i="2"/>
  <c r="W261" i="2"/>
  <c r="BK261" i="2"/>
  <c r="N261" i="2"/>
  <c r="BF261" i="2"/>
  <c r="BI260" i="2"/>
  <c r="BH260" i="2"/>
  <c r="BG260" i="2"/>
  <c r="BE260" i="2"/>
  <c r="AA260" i="2"/>
  <c r="AA253" i="2" s="1"/>
  <c r="Y260" i="2"/>
  <c r="W260" i="2"/>
  <c r="BK260" i="2"/>
  <c r="N260" i="2"/>
  <c r="BF260" i="2"/>
  <c r="BI259" i="2"/>
  <c r="BH259" i="2"/>
  <c r="BG259" i="2"/>
  <c r="BE259" i="2"/>
  <c r="AA259" i="2"/>
  <c r="Y259" i="2"/>
  <c r="W259" i="2"/>
  <c r="BK259" i="2"/>
  <c r="N259" i="2"/>
  <c r="BF259" i="2"/>
  <c r="BI258" i="2"/>
  <c r="BH258" i="2"/>
  <c r="BG258" i="2"/>
  <c r="BE258" i="2"/>
  <c r="AA258" i="2"/>
  <c r="Y258" i="2"/>
  <c r="W258" i="2"/>
  <c r="BK258" i="2"/>
  <c r="N258" i="2"/>
  <c r="BF258" i="2" s="1"/>
  <c r="BI257" i="2"/>
  <c r="BH257" i="2"/>
  <c r="BG257" i="2"/>
  <c r="BE257" i="2"/>
  <c r="AA257" i="2"/>
  <c r="Y257" i="2"/>
  <c r="W257" i="2"/>
  <c r="BK257" i="2"/>
  <c r="N257" i="2"/>
  <c r="BF257" i="2"/>
  <c r="BI256" i="2"/>
  <c r="BH256" i="2"/>
  <c r="BG256" i="2"/>
  <c r="BE256" i="2"/>
  <c r="AA256" i="2"/>
  <c r="Y256" i="2"/>
  <c r="W256" i="2"/>
  <c r="BK256" i="2"/>
  <c r="N256" i="2"/>
  <c r="BF256" i="2"/>
  <c r="BI255" i="2"/>
  <c r="BH255" i="2"/>
  <c r="BG255" i="2"/>
  <c r="BE255" i="2"/>
  <c r="AA255" i="2"/>
  <c r="Y255" i="2"/>
  <c r="Y253" i="2" s="1"/>
  <c r="W255" i="2"/>
  <c r="BK255" i="2"/>
  <c r="N255" i="2"/>
  <c r="BF255" i="2"/>
  <c r="BI254" i="2"/>
  <c r="BH254" i="2"/>
  <c r="BG254" i="2"/>
  <c r="BE254" i="2"/>
  <c r="AA254" i="2"/>
  <c r="Y254" i="2"/>
  <c r="W254" i="2"/>
  <c r="BK254" i="2"/>
  <c r="N254" i="2"/>
  <c r="BF254" i="2" s="1"/>
  <c r="BI252" i="2"/>
  <c r="BH252" i="2"/>
  <c r="BG252" i="2"/>
  <c r="BE252" i="2"/>
  <c r="AA252" i="2"/>
  <c r="Y252" i="2"/>
  <c r="W252" i="2"/>
  <c r="BK252" i="2"/>
  <c r="N252" i="2"/>
  <c r="BF252" i="2" s="1"/>
  <c r="BI251" i="2"/>
  <c r="BH251" i="2"/>
  <c r="BG251" i="2"/>
  <c r="BE251" i="2"/>
  <c r="AA251" i="2"/>
  <c r="Y251" i="2"/>
  <c r="W251" i="2"/>
  <c r="W248" i="2" s="1"/>
  <c r="BK251" i="2"/>
  <c r="N251" i="2"/>
  <c r="BF251" i="2"/>
  <c r="BI250" i="2"/>
  <c r="BH250" i="2"/>
  <c r="BG250" i="2"/>
  <c r="BE250" i="2"/>
  <c r="AA250" i="2"/>
  <c r="AA248" i="2" s="1"/>
  <c r="Y250" i="2"/>
  <c r="W250" i="2"/>
  <c r="BK250" i="2"/>
  <c r="N250" i="2"/>
  <c r="BF250" i="2"/>
  <c r="BI249" i="2"/>
  <c r="BH249" i="2"/>
  <c r="BG249" i="2"/>
  <c r="BE249" i="2"/>
  <c r="AA249" i="2"/>
  <c r="Y249" i="2"/>
  <c r="Y248" i="2"/>
  <c r="W249" i="2"/>
  <c r="BK249" i="2"/>
  <c r="BK248" i="2" s="1"/>
  <c r="N248" i="2" s="1"/>
  <c r="N249" i="2"/>
  <c r="BF249" i="2" s="1"/>
  <c r="N103" i="2"/>
  <c r="BI247" i="2"/>
  <c r="BH247" i="2"/>
  <c r="BG247" i="2"/>
  <c r="BE247" i="2"/>
  <c r="AA247" i="2"/>
  <c r="AA246" i="2"/>
  <c r="Y247" i="2"/>
  <c r="Y246" i="2"/>
  <c r="W247" i="2"/>
  <c r="W246" i="2"/>
  <c r="BK247" i="2"/>
  <c r="BK246" i="2" s="1"/>
  <c r="N246" i="2" s="1"/>
  <c r="N102" i="2" s="1"/>
  <c r="N247" i="2"/>
  <c r="BF247" i="2" s="1"/>
  <c r="BI245" i="2"/>
  <c r="BH245" i="2"/>
  <c r="BG245" i="2"/>
  <c r="BE245" i="2"/>
  <c r="AA245" i="2"/>
  <c r="Y245" i="2"/>
  <c r="W245" i="2"/>
  <c r="BK245" i="2"/>
  <c r="N245" i="2"/>
  <c r="BF245" i="2"/>
  <c r="BI244" i="2"/>
  <c r="BH244" i="2"/>
  <c r="BG244" i="2"/>
  <c r="BE244" i="2"/>
  <c r="AA244" i="2"/>
  <c r="Y244" i="2"/>
  <c r="W244" i="2"/>
  <c r="BK244" i="2"/>
  <c r="N244" i="2"/>
  <c r="BF244" i="2" s="1"/>
  <c r="BI243" i="2"/>
  <c r="BH243" i="2"/>
  <c r="BG243" i="2"/>
  <c r="BE243" i="2"/>
  <c r="AA243" i="2"/>
  <c r="Y243" i="2"/>
  <c r="W243" i="2"/>
  <c r="BK243" i="2"/>
  <c r="N243" i="2"/>
  <c r="BF243" i="2"/>
  <c r="BI242" i="2"/>
  <c r="BH242" i="2"/>
  <c r="BG242" i="2"/>
  <c r="BE242" i="2"/>
  <c r="AA242" i="2"/>
  <c r="Y242" i="2"/>
  <c r="W242" i="2"/>
  <c r="BK242" i="2"/>
  <c r="N242" i="2"/>
  <c r="BF242" i="2"/>
  <c r="BI241" i="2"/>
  <c r="BH241" i="2"/>
  <c r="BG241" i="2"/>
  <c r="BE241" i="2"/>
  <c r="AA241" i="2"/>
  <c r="Y241" i="2"/>
  <c r="W241" i="2"/>
  <c r="BK241" i="2"/>
  <c r="BK237" i="2" s="1"/>
  <c r="N241" i="2"/>
  <c r="BF241" i="2"/>
  <c r="BI240" i="2"/>
  <c r="BH240" i="2"/>
  <c r="BG240" i="2"/>
  <c r="BE240" i="2"/>
  <c r="AA240" i="2"/>
  <c r="Y240" i="2"/>
  <c r="Y237" i="2" s="1"/>
  <c r="W240" i="2"/>
  <c r="BK240" i="2"/>
  <c r="N240" i="2"/>
  <c r="BF240" i="2" s="1"/>
  <c r="BI239" i="2"/>
  <c r="BH239" i="2"/>
  <c r="BG239" i="2"/>
  <c r="BE239" i="2"/>
  <c r="AA239" i="2"/>
  <c r="Y239" i="2"/>
  <c r="W239" i="2"/>
  <c r="BK239" i="2"/>
  <c r="N239" i="2"/>
  <c r="BF239" i="2"/>
  <c r="BI238" i="2"/>
  <c r="BH238" i="2"/>
  <c r="BG238" i="2"/>
  <c r="BE238" i="2"/>
  <c r="AA238" i="2"/>
  <c r="Y238" i="2"/>
  <c r="W238" i="2"/>
  <c r="W237" i="2"/>
  <c r="BK238" i="2"/>
  <c r="N237" i="2"/>
  <c r="N101" i="2" s="1"/>
  <c r="N238" i="2"/>
  <c r="BF238" i="2" s="1"/>
  <c r="BI236" i="2"/>
  <c r="BH236" i="2"/>
  <c r="BG236" i="2"/>
  <c r="BE236" i="2"/>
  <c r="AA236" i="2"/>
  <c r="Y236" i="2"/>
  <c r="W236" i="2"/>
  <c r="BK236" i="2"/>
  <c r="N236" i="2"/>
  <c r="BF236" i="2"/>
  <c r="BI235" i="2"/>
  <c r="BH235" i="2"/>
  <c r="BG235" i="2"/>
  <c r="BE235" i="2"/>
  <c r="AA235" i="2"/>
  <c r="Y235" i="2"/>
  <c r="W235" i="2"/>
  <c r="BK235" i="2"/>
  <c r="BK231" i="2" s="1"/>
  <c r="N235" i="2"/>
  <c r="BF235" i="2"/>
  <c r="BI234" i="2"/>
  <c r="BH234" i="2"/>
  <c r="BG234" i="2"/>
  <c r="BE234" i="2"/>
  <c r="AA234" i="2"/>
  <c r="Y234" i="2"/>
  <c r="Y231" i="2" s="1"/>
  <c r="W234" i="2"/>
  <c r="BK234" i="2"/>
  <c r="N234" i="2"/>
  <c r="BF234" i="2" s="1"/>
  <c r="BI233" i="2"/>
  <c r="BH233" i="2"/>
  <c r="BG233" i="2"/>
  <c r="BE233" i="2"/>
  <c r="AA233" i="2"/>
  <c r="Y233" i="2"/>
  <c r="W233" i="2"/>
  <c r="BK233" i="2"/>
  <c r="N233" i="2"/>
  <c r="BF233" i="2"/>
  <c r="BI232" i="2"/>
  <c r="BH232" i="2"/>
  <c r="BG232" i="2"/>
  <c r="BE232" i="2"/>
  <c r="AA232" i="2"/>
  <c r="Y232" i="2"/>
  <c r="W232" i="2"/>
  <c r="W231" i="2"/>
  <c r="BK232" i="2"/>
  <c r="N231" i="2"/>
  <c r="N100" i="2" s="1"/>
  <c r="N232" i="2"/>
  <c r="BF232" i="2" s="1"/>
  <c r="BI230" i="2"/>
  <c r="BH230" i="2"/>
  <c r="BG230" i="2"/>
  <c r="BE230" i="2"/>
  <c r="AA230" i="2"/>
  <c r="Y230" i="2"/>
  <c r="W230" i="2"/>
  <c r="BK230" i="2"/>
  <c r="N230" i="2"/>
  <c r="BF230" i="2"/>
  <c r="BI229" i="2"/>
  <c r="BH229" i="2"/>
  <c r="BG229" i="2"/>
  <c r="BE229" i="2"/>
  <c r="AA229" i="2"/>
  <c r="Y229" i="2"/>
  <c r="W229" i="2"/>
  <c r="BK229" i="2"/>
  <c r="N229" i="2"/>
  <c r="BF229" i="2"/>
  <c r="BI228" i="2"/>
  <c r="BH228" i="2"/>
  <c r="BG228" i="2"/>
  <c r="BE228" i="2"/>
  <c r="AA228" i="2"/>
  <c r="Y228" i="2"/>
  <c r="W228" i="2"/>
  <c r="BK228" i="2"/>
  <c r="N228" i="2"/>
  <c r="BF228" i="2" s="1"/>
  <c r="BI227" i="2"/>
  <c r="BH227" i="2"/>
  <c r="BG227" i="2"/>
  <c r="BE227" i="2"/>
  <c r="AA227" i="2"/>
  <c r="Y227" i="2"/>
  <c r="W227" i="2"/>
  <c r="BK227" i="2"/>
  <c r="N227" i="2"/>
  <c r="BF227" i="2"/>
  <c r="BI226" i="2"/>
  <c r="BH226" i="2"/>
  <c r="BG226" i="2"/>
  <c r="BE226" i="2"/>
  <c r="AA226" i="2"/>
  <c r="Y226" i="2"/>
  <c r="W226" i="2"/>
  <c r="BK226" i="2"/>
  <c r="N226" i="2"/>
  <c r="BF226" i="2"/>
  <c r="BI225" i="2"/>
  <c r="BH225" i="2"/>
  <c r="BG225" i="2"/>
  <c r="BE225" i="2"/>
  <c r="AA225" i="2"/>
  <c r="Y225" i="2"/>
  <c r="W225" i="2"/>
  <c r="BK225" i="2"/>
  <c r="N225" i="2"/>
  <c r="BF225" i="2" s="1"/>
  <c r="BI222" i="2"/>
  <c r="BH222" i="2"/>
  <c r="BG222" i="2"/>
  <c r="BE222" i="2"/>
  <c r="AA222" i="2"/>
  <c r="AA221" i="2" s="1"/>
  <c r="Y222" i="2"/>
  <c r="Y221" i="2"/>
  <c r="W222" i="2"/>
  <c r="W221" i="2"/>
  <c r="BK222" i="2"/>
  <c r="BK221" i="2"/>
  <c r="N221" i="2"/>
  <c r="N97" i="2" s="1"/>
  <c r="N222" i="2"/>
  <c r="BF222" i="2" s="1"/>
  <c r="BI220" i="2"/>
  <c r="BH220" i="2"/>
  <c r="BG220" i="2"/>
  <c r="BE220" i="2"/>
  <c r="AA220" i="2"/>
  <c r="Y220" i="2"/>
  <c r="W220" i="2"/>
  <c r="BK220" i="2"/>
  <c r="N220" i="2"/>
  <c r="BF220" i="2"/>
  <c r="BI219" i="2"/>
  <c r="BH219" i="2"/>
  <c r="BG219" i="2"/>
  <c r="BE219" i="2"/>
  <c r="AA219" i="2"/>
  <c r="Y219" i="2"/>
  <c r="W219" i="2"/>
  <c r="BK219" i="2"/>
  <c r="N219" i="2"/>
  <c r="BF219" i="2"/>
  <c r="BI218" i="2"/>
  <c r="BH218" i="2"/>
  <c r="BG218" i="2"/>
  <c r="BE218" i="2"/>
  <c r="AA218" i="2"/>
  <c r="Y218" i="2"/>
  <c r="W218" i="2"/>
  <c r="BK218" i="2"/>
  <c r="N218" i="2"/>
  <c r="BF218" i="2" s="1"/>
  <c r="BI217" i="2"/>
  <c r="BH217" i="2"/>
  <c r="BG217" i="2"/>
  <c r="BE217" i="2"/>
  <c r="AA217" i="2"/>
  <c r="Y217" i="2"/>
  <c r="W217" i="2"/>
  <c r="BK217" i="2"/>
  <c r="N217" i="2"/>
  <c r="BF217" i="2"/>
  <c r="BI216" i="2"/>
  <c r="BH216" i="2"/>
  <c r="BG216" i="2"/>
  <c r="BE216" i="2"/>
  <c r="AA216" i="2"/>
  <c r="Y216" i="2"/>
  <c r="W216" i="2"/>
  <c r="BK216" i="2"/>
  <c r="N216" i="2"/>
  <c r="BF216" i="2"/>
  <c r="BI215" i="2"/>
  <c r="BH215" i="2"/>
  <c r="BG215" i="2"/>
  <c r="BE215" i="2"/>
  <c r="AA215" i="2"/>
  <c r="Y215" i="2"/>
  <c r="W215" i="2"/>
  <c r="BK215" i="2"/>
  <c r="N215" i="2"/>
  <c r="BF215" i="2"/>
  <c r="BI214" i="2"/>
  <c r="BH214" i="2"/>
  <c r="BG214" i="2"/>
  <c r="BE214" i="2"/>
  <c r="AA214" i="2"/>
  <c r="Y214" i="2"/>
  <c r="W214" i="2"/>
  <c r="BK214" i="2"/>
  <c r="N214" i="2"/>
  <c r="BF214" i="2" s="1"/>
  <c r="BI213" i="2"/>
  <c r="BH213" i="2"/>
  <c r="BG213" i="2"/>
  <c r="BE213" i="2"/>
  <c r="AA213" i="2"/>
  <c r="Y213" i="2"/>
  <c r="W213" i="2"/>
  <c r="BK213" i="2"/>
  <c r="N213" i="2"/>
  <c r="BF213" i="2"/>
  <c r="BI212" i="2"/>
  <c r="BH212" i="2"/>
  <c r="BG212" i="2"/>
  <c r="BE212" i="2"/>
  <c r="AA212" i="2"/>
  <c r="Y212" i="2"/>
  <c r="W212" i="2"/>
  <c r="BK212" i="2"/>
  <c r="N212" i="2"/>
  <c r="BF212" i="2"/>
  <c r="BI211" i="2"/>
  <c r="BH211" i="2"/>
  <c r="BG211" i="2"/>
  <c r="BE211" i="2"/>
  <c r="AA211" i="2"/>
  <c r="Y211" i="2"/>
  <c r="W211" i="2"/>
  <c r="BK211" i="2"/>
  <c r="N211" i="2"/>
  <c r="BF211" i="2"/>
  <c r="BI210" i="2"/>
  <c r="BH210" i="2"/>
  <c r="BG210" i="2"/>
  <c r="BE210" i="2"/>
  <c r="AA210" i="2"/>
  <c r="Y210" i="2"/>
  <c r="W210" i="2"/>
  <c r="BK210" i="2"/>
  <c r="N210" i="2"/>
  <c r="BF210" i="2" s="1"/>
  <c r="BI209" i="2"/>
  <c r="BH209" i="2"/>
  <c r="BG209" i="2"/>
  <c r="BE209" i="2"/>
  <c r="AA209" i="2"/>
  <c r="Y209" i="2"/>
  <c r="W209" i="2"/>
  <c r="BK209" i="2"/>
  <c r="N209" i="2"/>
  <c r="BF209" i="2"/>
  <c r="BI208" i="2"/>
  <c r="BH208" i="2"/>
  <c r="BG208" i="2"/>
  <c r="BE208" i="2"/>
  <c r="AA208" i="2"/>
  <c r="Y208" i="2"/>
  <c r="W208" i="2"/>
  <c r="BK208" i="2"/>
  <c r="N208" i="2"/>
  <c r="BF208" i="2"/>
  <c r="BI207" i="2"/>
  <c r="BH207" i="2"/>
  <c r="BG207" i="2"/>
  <c r="BE207" i="2"/>
  <c r="AA207" i="2"/>
  <c r="Y207" i="2"/>
  <c r="W207" i="2"/>
  <c r="BK207" i="2"/>
  <c r="N207" i="2"/>
  <c r="BF207" i="2"/>
  <c r="BI206" i="2"/>
  <c r="BH206" i="2"/>
  <c r="BG206" i="2"/>
  <c r="BE206" i="2"/>
  <c r="AA206" i="2"/>
  <c r="Y206" i="2"/>
  <c r="W206" i="2"/>
  <c r="BK206" i="2"/>
  <c r="N206" i="2"/>
  <c r="BF206" i="2" s="1"/>
  <c r="BI205" i="2"/>
  <c r="BH205" i="2"/>
  <c r="BG205" i="2"/>
  <c r="BE205" i="2"/>
  <c r="AA205" i="2"/>
  <c r="Y205" i="2"/>
  <c r="W205" i="2"/>
  <c r="BK205" i="2"/>
  <c r="N205" i="2"/>
  <c r="BF205" i="2"/>
  <c r="BI204" i="2"/>
  <c r="BH204" i="2"/>
  <c r="BG204" i="2"/>
  <c r="BE204" i="2"/>
  <c r="AA204" i="2"/>
  <c r="Y204" i="2"/>
  <c r="W204" i="2"/>
  <c r="BK204" i="2"/>
  <c r="N204" i="2"/>
  <c r="BF204" i="2"/>
  <c r="BI203" i="2"/>
  <c r="BH203" i="2"/>
  <c r="BG203" i="2"/>
  <c r="BE203" i="2"/>
  <c r="AA203" i="2"/>
  <c r="Y203" i="2"/>
  <c r="W203" i="2"/>
  <c r="BK203" i="2"/>
  <c r="N203" i="2"/>
  <c r="BF203" i="2"/>
  <c r="BI202" i="2"/>
  <c r="BH202" i="2"/>
  <c r="BG202" i="2"/>
  <c r="BE202" i="2"/>
  <c r="AA202" i="2"/>
  <c r="Y202" i="2"/>
  <c r="W202" i="2"/>
  <c r="BK202" i="2"/>
  <c r="N202" i="2"/>
  <c r="BF202" i="2" s="1"/>
  <c r="BI201" i="2"/>
  <c r="BH201" i="2"/>
  <c r="BG201" i="2"/>
  <c r="BE201" i="2"/>
  <c r="AA201" i="2"/>
  <c r="Y201" i="2"/>
  <c r="W201" i="2"/>
  <c r="BK201" i="2"/>
  <c r="N201" i="2"/>
  <c r="BF201" i="2"/>
  <c r="BI200" i="2"/>
  <c r="BH200" i="2"/>
  <c r="BG200" i="2"/>
  <c r="BE200" i="2"/>
  <c r="AA200" i="2"/>
  <c r="Y200" i="2"/>
  <c r="W200" i="2"/>
  <c r="BK200" i="2"/>
  <c r="N200" i="2"/>
  <c r="BF200" i="2"/>
  <c r="BI199" i="2"/>
  <c r="BH199" i="2"/>
  <c r="BG199" i="2"/>
  <c r="BE199" i="2"/>
  <c r="AA199" i="2"/>
  <c r="Y199" i="2"/>
  <c r="W199" i="2"/>
  <c r="BK199" i="2"/>
  <c r="N199" i="2"/>
  <c r="BF199" i="2"/>
  <c r="BI198" i="2"/>
  <c r="BH198" i="2"/>
  <c r="BG198" i="2"/>
  <c r="BE198" i="2"/>
  <c r="AA198" i="2"/>
  <c r="Y198" i="2"/>
  <c r="W198" i="2"/>
  <c r="BK198" i="2"/>
  <c r="N198" i="2"/>
  <c r="BF198" i="2" s="1"/>
  <c r="BI197" i="2"/>
  <c r="BH197" i="2"/>
  <c r="BG197" i="2"/>
  <c r="BE197" i="2"/>
  <c r="AA197" i="2"/>
  <c r="Y197" i="2"/>
  <c r="W197" i="2"/>
  <c r="BK197" i="2"/>
  <c r="N197" i="2"/>
  <c r="BF197" i="2"/>
  <c r="BI196" i="2"/>
  <c r="BH196" i="2"/>
  <c r="BG196" i="2"/>
  <c r="BE196" i="2"/>
  <c r="AA196" i="2"/>
  <c r="Y196" i="2"/>
  <c r="W196" i="2"/>
  <c r="BK196" i="2"/>
  <c r="N196" i="2"/>
  <c r="BF196" i="2"/>
  <c r="BI195" i="2"/>
  <c r="BH195" i="2"/>
  <c r="BG195" i="2"/>
  <c r="BE195" i="2"/>
  <c r="AA195" i="2"/>
  <c r="Y195" i="2"/>
  <c r="W195" i="2"/>
  <c r="BK195" i="2"/>
  <c r="N195" i="2"/>
  <c r="BF195" i="2"/>
  <c r="BI194" i="2"/>
  <c r="BH194" i="2"/>
  <c r="BG194" i="2"/>
  <c r="BE194" i="2"/>
  <c r="AA194" i="2"/>
  <c r="Y194" i="2"/>
  <c r="Y190" i="2" s="1"/>
  <c r="W194" i="2"/>
  <c r="BK194" i="2"/>
  <c r="N194" i="2"/>
  <c r="BF194" i="2" s="1"/>
  <c r="BI193" i="2"/>
  <c r="BH193" i="2"/>
  <c r="BG193" i="2"/>
  <c r="BE193" i="2"/>
  <c r="AA193" i="2"/>
  <c r="Y193" i="2"/>
  <c r="W193" i="2"/>
  <c r="BK193" i="2"/>
  <c r="N193" i="2"/>
  <c r="BF193" i="2"/>
  <c r="BI192" i="2"/>
  <c r="BH192" i="2"/>
  <c r="BG192" i="2"/>
  <c r="BE192" i="2"/>
  <c r="AA192" i="2"/>
  <c r="Y192" i="2"/>
  <c r="W192" i="2"/>
  <c r="BK192" i="2"/>
  <c r="N192" i="2"/>
  <c r="BF192" i="2"/>
  <c r="BI191" i="2"/>
  <c r="BH191" i="2"/>
  <c r="BG191" i="2"/>
  <c r="BE191" i="2"/>
  <c r="AA191" i="2"/>
  <c r="Y191" i="2"/>
  <c r="W191" i="2"/>
  <c r="BK191" i="2"/>
  <c r="N191" i="2"/>
  <c r="BF191" i="2" s="1"/>
  <c r="BI189" i="2"/>
  <c r="BH189" i="2"/>
  <c r="BG189" i="2"/>
  <c r="BE189" i="2"/>
  <c r="AA189" i="2"/>
  <c r="AA188" i="2"/>
  <c r="Y189" i="2"/>
  <c r="Y188" i="2"/>
  <c r="W189" i="2"/>
  <c r="W188" i="2"/>
  <c r="BK189" i="2"/>
  <c r="BK188" i="2" s="1"/>
  <c r="N188" i="2" s="1"/>
  <c r="N189" i="2"/>
  <c r="BF189" i="2" s="1"/>
  <c r="N95" i="2"/>
  <c r="BI187" i="2"/>
  <c r="BH187" i="2"/>
  <c r="BG187" i="2"/>
  <c r="BE187" i="2"/>
  <c r="AA187" i="2"/>
  <c r="Y187" i="2"/>
  <c r="W187" i="2"/>
  <c r="BK187" i="2"/>
  <c r="N187" i="2"/>
  <c r="BF187" i="2"/>
  <c r="BI186" i="2"/>
  <c r="BH186" i="2"/>
  <c r="BG186" i="2"/>
  <c r="BE186" i="2"/>
  <c r="AA186" i="2"/>
  <c r="Y186" i="2"/>
  <c r="W186" i="2"/>
  <c r="BK186" i="2"/>
  <c r="N186" i="2"/>
  <c r="BF186" i="2" s="1"/>
  <c r="BI185" i="2"/>
  <c r="BH185" i="2"/>
  <c r="BG185" i="2"/>
  <c r="BE185" i="2"/>
  <c r="AA185" i="2"/>
  <c r="Y185" i="2"/>
  <c r="W185" i="2"/>
  <c r="BK185" i="2"/>
  <c r="N185" i="2"/>
  <c r="BF185" i="2"/>
  <c r="BI184" i="2"/>
  <c r="BH184" i="2"/>
  <c r="BG184" i="2"/>
  <c r="BE184" i="2"/>
  <c r="AA184" i="2"/>
  <c r="Y184" i="2"/>
  <c r="W184" i="2"/>
  <c r="BK184" i="2"/>
  <c r="N184" i="2"/>
  <c r="BF184" i="2"/>
  <c r="BI183" i="2"/>
  <c r="BH183" i="2"/>
  <c r="BG183" i="2"/>
  <c r="BE183" i="2"/>
  <c r="AA183" i="2"/>
  <c r="Y183" i="2"/>
  <c r="W183" i="2"/>
  <c r="BK183" i="2"/>
  <c r="N183" i="2"/>
  <c r="BF183" i="2"/>
  <c r="BI182" i="2"/>
  <c r="BH182" i="2"/>
  <c r="BG182" i="2"/>
  <c r="BE182" i="2"/>
  <c r="AA182" i="2"/>
  <c r="Y182" i="2"/>
  <c r="W182" i="2"/>
  <c r="BK182" i="2"/>
  <c r="N182" i="2"/>
  <c r="BF182" i="2" s="1"/>
  <c r="BI181" i="2"/>
  <c r="BH181" i="2"/>
  <c r="BG181" i="2"/>
  <c r="BE181" i="2"/>
  <c r="AA181" i="2"/>
  <c r="Y181" i="2"/>
  <c r="W181" i="2"/>
  <c r="BK181" i="2"/>
  <c r="N181" i="2"/>
  <c r="BF181" i="2"/>
  <c r="BI180" i="2"/>
  <c r="BH180" i="2"/>
  <c r="BG180" i="2"/>
  <c r="BE180" i="2"/>
  <c r="AA180" i="2"/>
  <c r="Y180" i="2"/>
  <c r="W180" i="2"/>
  <c r="BK180" i="2"/>
  <c r="N180" i="2"/>
  <c r="BF180" i="2"/>
  <c r="BI179" i="2"/>
  <c r="BH179" i="2"/>
  <c r="BG179" i="2"/>
  <c r="BE179" i="2"/>
  <c r="AA179" i="2"/>
  <c r="Y179" i="2"/>
  <c r="W179" i="2"/>
  <c r="BK179" i="2"/>
  <c r="N179" i="2"/>
  <c r="BF179" i="2"/>
  <c r="BI178" i="2"/>
  <c r="BH178" i="2"/>
  <c r="BG178" i="2"/>
  <c r="BE178" i="2"/>
  <c r="AA178" i="2"/>
  <c r="Y178" i="2"/>
  <c r="W178" i="2"/>
  <c r="BK178" i="2"/>
  <c r="N178" i="2"/>
  <c r="BF178" i="2" s="1"/>
  <c r="BI177" i="2"/>
  <c r="BH177" i="2"/>
  <c r="BG177" i="2"/>
  <c r="BE177" i="2"/>
  <c r="AA177" i="2"/>
  <c r="Y177" i="2"/>
  <c r="W177" i="2"/>
  <c r="BK177" i="2"/>
  <c r="N177" i="2"/>
  <c r="BF177" i="2"/>
  <c r="BI176" i="2"/>
  <c r="BH176" i="2"/>
  <c r="BG176" i="2"/>
  <c r="BE176" i="2"/>
  <c r="AA176" i="2"/>
  <c r="AA173" i="2" s="1"/>
  <c r="Y176" i="2"/>
  <c r="W176" i="2"/>
  <c r="BK176" i="2"/>
  <c r="N176" i="2"/>
  <c r="BF176" i="2"/>
  <c r="BI175" i="2"/>
  <c r="BH175" i="2"/>
  <c r="BG175" i="2"/>
  <c r="BE175" i="2"/>
  <c r="AA175" i="2"/>
  <c r="Y175" i="2"/>
  <c r="W175" i="2"/>
  <c r="BK175" i="2"/>
  <c r="N175" i="2"/>
  <c r="BF175" i="2"/>
  <c r="BI174" i="2"/>
  <c r="BH174" i="2"/>
  <c r="BG174" i="2"/>
  <c r="BE174" i="2"/>
  <c r="AA174" i="2"/>
  <c r="Y174" i="2"/>
  <c r="W174" i="2"/>
  <c r="BK174" i="2"/>
  <c r="N174" i="2"/>
  <c r="BF174" i="2" s="1"/>
  <c r="BI172" i="2"/>
  <c r="BH172" i="2"/>
  <c r="BG172" i="2"/>
  <c r="BE172" i="2"/>
  <c r="AA172" i="2"/>
  <c r="Y172" i="2"/>
  <c r="Y167" i="2" s="1"/>
  <c r="W172" i="2"/>
  <c r="BK172" i="2"/>
  <c r="N172" i="2"/>
  <c r="BF172" i="2" s="1"/>
  <c r="BI171" i="2"/>
  <c r="BH171" i="2"/>
  <c r="BG171" i="2"/>
  <c r="BE171" i="2"/>
  <c r="AA171" i="2"/>
  <c r="Y171" i="2"/>
  <c r="W171" i="2"/>
  <c r="BK171" i="2"/>
  <c r="N171" i="2"/>
  <c r="BF171" i="2"/>
  <c r="BI170" i="2"/>
  <c r="BH170" i="2"/>
  <c r="BG170" i="2"/>
  <c r="BE170" i="2"/>
  <c r="AA170" i="2"/>
  <c r="AA167" i="2" s="1"/>
  <c r="Y170" i="2"/>
  <c r="W170" i="2"/>
  <c r="BK170" i="2"/>
  <c r="N170" i="2"/>
  <c r="BF170" i="2"/>
  <c r="BI169" i="2"/>
  <c r="BH169" i="2"/>
  <c r="BG169" i="2"/>
  <c r="BE169" i="2"/>
  <c r="AA169" i="2"/>
  <c r="Y169" i="2"/>
  <c r="W169" i="2"/>
  <c r="BK169" i="2"/>
  <c r="BK167" i="2" s="1"/>
  <c r="N167" i="2" s="1"/>
  <c r="N93" i="2" s="1"/>
  <c r="N169" i="2"/>
  <c r="BF169" i="2"/>
  <c r="BI168" i="2"/>
  <c r="BH168" i="2"/>
  <c r="BG168" i="2"/>
  <c r="BE168" i="2"/>
  <c r="AA168" i="2"/>
  <c r="Y168" i="2"/>
  <c r="W168" i="2"/>
  <c r="BK168" i="2"/>
  <c r="N168" i="2"/>
  <c r="BF168" i="2" s="1"/>
  <c r="BI166" i="2"/>
  <c r="BH166" i="2"/>
  <c r="BG166" i="2"/>
  <c r="BE166" i="2"/>
  <c r="AA166" i="2"/>
  <c r="Y166" i="2"/>
  <c r="W166" i="2"/>
  <c r="BK166" i="2"/>
  <c r="N166" i="2"/>
  <c r="BF166" i="2" s="1"/>
  <c r="BI165" i="2"/>
  <c r="BH165" i="2"/>
  <c r="BG165" i="2"/>
  <c r="BE165" i="2"/>
  <c r="AA165" i="2"/>
  <c r="Y165" i="2"/>
  <c r="W165" i="2"/>
  <c r="BK165" i="2"/>
  <c r="N165" i="2"/>
  <c r="BF165" i="2"/>
  <c r="BI164" i="2"/>
  <c r="BH164" i="2"/>
  <c r="BG164" i="2"/>
  <c r="BE164" i="2"/>
  <c r="AA164" i="2"/>
  <c r="Y164" i="2"/>
  <c r="W164" i="2"/>
  <c r="BK164" i="2"/>
  <c r="N164" i="2"/>
  <c r="BF164" i="2"/>
  <c r="BI163" i="2"/>
  <c r="BH163" i="2"/>
  <c r="BG163" i="2"/>
  <c r="BE163" i="2"/>
  <c r="AA163" i="2"/>
  <c r="Y163" i="2"/>
  <c r="W163" i="2"/>
  <c r="BK163" i="2"/>
  <c r="N163" i="2"/>
  <c r="BF163" i="2"/>
  <c r="BI162" i="2"/>
  <c r="BH162" i="2"/>
  <c r="BG162" i="2"/>
  <c r="BE162" i="2"/>
  <c r="AA162" i="2"/>
  <c r="Y162" i="2"/>
  <c r="W162" i="2"/>
  <c r="BK162" i="2"/>
  <c r="N162" i="2"/>
  <c r="BF162" i="2" s="1"/>
  <c r="BI161" i="2"/>
  <c r="BH161" i="2"/>
  <c r="BG161" i="2"/>
  <c r="BE161" i="2"/>
  <c r="AA161" i="2"/>
  <c r="Y161" i="2"/>
  <c r="W161" i="2"/>
  <c r="BK161" i="2"/>
  <c r="N161" i="2"/>
  <c r="BF161" i="2"/>
  <c r="BI160" i="2"/>
  <c r="BH160" i="2"/>
  <c r="BG160" i="2"/>
  <c r="BE160" i="2"/>
  <c r="AA160" i="2"/>
  <c r="AA157" i="2" s="1"/>
  <c r="Y160" i="2"/>
  <c r="W160" i="2"/>
  <c r="BK160" i="2"/>
  <c r="N160" i="2"/>
  <c r="BF160" i="2"/>
  <c r="BI159" i="2"/>
  <c r="BH159" i="2"/>
  <c r="BG159" i="2"/>
  <c r="BE159" i="2"/>
  <c r="AA159" i="2"/>
  <c r="Y159" i="2"/>
  <c r="W159" i="2"/>
  <c r="BK159" i="2"/>
  <c r="N159" i="2"/>
  <c r="BF159" i="2"/>
  <c r="BI158" i="2"/>
  <c r="BH158" i="2"/>
  <c r="BG158" i="2"/>
  <c r="BE158" i="2"/>
  <c r="AA158" i="2"/>
  <c r="Y158" i="2"/>
  <c r="W158" i="2"/>
  <c r="BK158" i="2"/>
  <c r="N158" i="2"/>
  <c r="BF158" i="2" s="1"/>
  <c r="BI156" i="2"/>
  <c r="BH156" i="2"/>
  <c r="BG156" i="2"/>
  <c r="BE156" i="2"/>
  <c r="AA156" i="2"/>
  <c r="Y156" i="2"/>
  <c r="W156" i="2"/>
  <c r="BK156" i="2"/>
  <c r="N156" i="2"/>
  <c r="BF156" i="2" s="1"/>
  <c r="BI155" i="2"/>
  <c r="BH155" i="2"/>
  <c r="BG155" i="2"/>
  <c r="BE155" i="2"/>
  <c r="AA155" i="2"/>
  <c r="Y155" i="2"/>
  <c r="W155" i="2"/>
  <c r="BK155" i="2"/>
  <c r="N155" i="2"/>
  <c r="BF155" i="2"/>
  <c r="BI154" i="2"/>
  <c r="BH154" i="2"/>
  <c r="BG154" i="2"/>
  <c r="BE154" i="2"/>
  <c r="AA154" i="2"/>
  <c r="Y154" i="2"/>
  <c r="W154" i="2"/>
  <c r="BK154" i="2"/>
  <c r="N154" i="2"/>
  <c r="BF154" i="2"/>
  <c r="BI153" i="2"/>
  <c r="BH153" i="2"/>
  <c r="BG153" i="2"/>
  <c r="BE153" i="2"/>
  <c r="AA153" i="2"/>
  <c r="Y153" i="2"/>
  <c r="W153" i="2"/>
  <c r="BK153" i="2"/>
  <c r="N153" i="2"/>
  <c r="BF153" i="2"/>
  <c r="BI152" i="2"/>
  <c r="BH152" i="2"/>
  <c r="BG152" i="2"/>
  <c r="BE152" i="2"/>
  <c r="AA152" i="2"/>
  <c r="Y152" i="2"/>
  <c r="W152" i="2"/>
  <c r="BK152" i="2"/>
  <c r="N152" i="2"/>
  <c r="BF152" i="2" s="1"/>
  <c r="BI151" i="2"/>
  <c r="BH151" i="2"/>
  <c r="BG151" i="2"/>
  <c r="BE151" i="2"/>
  <c r="AA151" i="2"/>
  <c r="Y151" i="2"/>
  <c r="W151" i="2"/>
  <c r="BK151" i="2"/>
  <c r="N151" i="2"/>
  <c r="BF151" i="2"/>
  <c r="BI150" i="2"/>
  <c r="BH150" i="2"/>
  <c r="BG150" i="2"/>
  <c r="BE150" i="2"/>
  <c r="AA150" i="2"/>
  <c r="AA146" i="2" s="1"/>
  <c r="Y150" i="2"/>
  <c r="W150" i="2"/>
  <c r="BK150" i="2"/>
  <c r="N150" i="2"/>
  <c r="BF150" i="2"/>
  <c r="BI149" i="2"/>
  <c r="BH149" i="2"/>
  <c r="BG149" i="2"/>
  <c r="BE149" i="2"/>
  <c r="AA149" i="2"/>
  <c r="Y149" i="2"/>
  <c r="W149" i="2"/>
  <c r="BK149" i="2"/>
  <c r="N149" i="2"/>
  <c r="BF149" i="2"/>
  <c r="BI148" i="2"/>
  <c r="BH148" i="2"/>
  <c r="BG148" i="2"/>
  <c r="BE148" i="2"/>
  <c r="AA148" i="2"/>
  <c r="Y148" i="2"/>
  <c r="W148" i="2"/>
  <c r="BK148" i="2"/>
  <c r="BK146" i="2" s="1"/>
  <c r="N146" i="2" s="1"/>
  <c r="N91" i="2" s="1"/>
  <c r="N148" i="2"/>
  <c r="BF148" i="2" s="1"/>
  <c r="BI147" i="2"/>
  <c r="BH147" i="2"/>
  <c r="BG147" i="2"/>
  <c r="BE147" i="2"/>
  <c r="AA147" i="2"/>
  <c r="Y147" i="2"/>
  <c r="Y146" i="2" s="1"/>
  <c r="W147" i="2"/>
  <c r="BK147" i="2"/>
  <c r="N147" i="2"/>
  <c r="BF147" i="2" s="1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Y140" i="2" s="1"/>
  <c r="W142" i="2"/>
  <c r="BK142" i="2"/>
  <c r="N142" i="2"/>
  <c r="BF142" i="2" s="1"/>
  <c r="BI141" i="2"/>
  <c r="BH141" i="2"/>
  <c r="BG141" i="2"/>
  <c r="BE141" i="2"/>
  <c r="AA141" i="2"/>
  <c r="AA140" i="2" s="1"/>
  <c r="Y141" i="2"/>
  <c r="W141" i="2"/>
  <c r="W140" i="2" s="1"/>
  <c r="BK141" i="2"/>
  <c r="BK140" i="2" s="1"/>
  <c r="N140" i="2"/>
  <c r="N90" i="2" s="1"/>
  <c r="N141" i="2"/>
  <c r="BF141" i="2" s="1"/>
  <c r="M33" i="2" s="1"/>
  <c r="AW88" i="1" s="1"/>
  <c r="M135" i="2"/>
  <c r="F135" i="2"/>
  <c r="M134" i="2"/>
  <c r="F134" i="2"/>
  <c r="F132" i="2"/>
  <c r="F130" i="2"/>
  <c r="M28" i="2"/>
  <c r="AS88" i="1"/>
  <c r="M84" i="2"/>
  <c r="F84" i="2"/>
  <c r="M83" i="2"/>
  <c r="F83" i="2"/>
  <c r="F81" i="2"/>
  <c r="F79" i="2"/>
  <c r="O9" i="2"/>
  <c r="F6" i="2"/>
  <c r="F129" i="2"/>
  <c r="F78" i="2"/>
  <c r="AK27" i="1"/>
  <c r="AS87" i="1"/>
  <c r="AM82" i="1"/>
  <c r="L82" i="1"/>
  <c r="AM80" i="1"/>
  <c r="L80" i="1"/>
  <c r="L78" i="1"/>
  <c r="L77" i="1"/>
  <c r="N378" i="2" l="1"/>
  <c r="N117" i="2" s="1"/>
  <c r="BK377" i="2"/>
  <c r="N377" i="2" s="1"/>
  <c r="N116" i="2" s="1"/>
  <c r="W146" i="2"/>
  <c r="W300" i="2"/>
  <c r="W167" i="2"/>
  <c r="AA344" i="2"/>
  <c r="M132" i="2"/>
  <c r="M81" i="2"/>
  <c r="AA190" i="2"/>
  <c r="W190" i="2"/>
  <c r="BK253" i="2"/>
  <c r="N253" i="2" s="1"/>
  <c r="N104" i="2" s="1"/>
  <c r="Y358" i="2"/>
  <c r="W365" i="2"/>
  <c r="Y370" i="2"/>
  <c r="M32" i="2"/>
  <c r="AV88" i="1" s="1"/>
  <c r="AT88" i="1" s="1"/>
  <c r="AA300" i="2"/>
  <c r="H34" i="2"/>
  <c r="BB88" i="1" s="1"/>
  <c r="BB87" i="1" s="1"/>
  <c r="W173" i="2"/>
  <c r="AA231" i="2"/>
  <c r="BK337" i="2"/>
  <c r="N337" i="2" s="1"/>
  <c r="N110" i="2" s="1"/>
  <c r="BK190" i="2"/>
  <c r="N190" i="2" s="1"/>
  <c r="N96" i="2" s="1"/>
  <c r="W139" i="2"/>
  <c r="W157" i="2"/>
  <c r="Y173" i="2"/>
  <c r="BK224" i="2"/>
  <c r="BK275" i="2"/>
  <c r="N275" i="2" s="1"/>
  <c r="N105" i="2" s="1"/>
  <c r="AA312" i="2"/>
  <c r="W312" i="2"/>
  <c r="AA370" i="2"/>
  <c r="W337" i="2"/>
  <c r="W275" i="2"/>
  <c r="Y157" i="2"/>
  <c r="Y139" i="2" s="1"/>
  <c r="H35" i="2"/>
  <c r="BC88" i="1" s="1"/>
  <c r="BC87" i="1" s="1"/>
  <c r="BK157" i="2"/>
  <c r="N157" i="2" s="1"/>
  <c r="N92" i="2" s="1"/>
  <c r="BK173" i="2"/>
  <c r="N173" i="2" s="1"/>
  <c r="N94" i="2" s="1"/>
  <c r="W224" i="2"/>
  <c r="AA237" i="2"/>
  <c r="W253" i="2"/>
  <c r="Y337" i="2"/>
  <c r="AA224" i="2"/>
  <c r="H33" i="2"/>
  <c r="BA88" i="1" s="1"/>
  <c r="BA87" i="1" s="1"/>
  <c r="AA139" i="2"/>
  <c r="H36" i="2"/>
  <c r="BD88" i="1" s="1"/>
  <c r="BD87" i="1" s="1"/>
  <c r="W35" i="1" s="1"/>
  <c r="Y224" i="2"/>
  <c r="Y275" i="2"/>
  <c r="BK312" i="2"/>
  <c r="N312" i="2" s="1"/>
  <c r="N109" i="2" s="1"/>
  <c r="H32" i="2"/>
  <c r="AZ88" i="1" s="1"/>
  <c r="AZ87" i="1" s="1"/>
  <c r="Y223" i="2" l="1"/>
  <c r="Y138" i="2" s="1"/>
  <c r="W223" i="2"/>
  <c r="W138" i="2" s="1"/>
  <c r="AU88" i="1" s="1"/>
  <c r="AU87" i="1" s="1"/>
  <c r="AW87" i="1"/>
  <c r="AK32" i="1" s="1"/>
  <c r="W32" i="1"/>
  <c r="AX87" i="1"/>
  <c r="W33" i="1"/>
  <c r="BK139" i="2"/>
  <c r="AY87" i="1"/>
  <c r="W34" i="1"/>
  <c r="BK223" i="2"/>
  <c r="N223" i="2" s="1"/>
  <c r="N98" i="2" s="1"/>
  <c r="N224" i="2"/>
  <c r="N99" i="2" s="1"/>
  <c r="AA223" i="2"/>
  <c r="AA138" i="2" s="1"/>
  <c r="AV87" i="1"/>
  <c r="W31" i="1"/>
  <c r="AT87" i="1" l="1"/>
  <c r="AK31" i="1"/>
  <c r="N139" i="2"/>
  <c r="N89" i="2" s="1"/>
  <c r="BK138" i="2"/>
  <c r="N138" i="2" s="1"/>
  <c r="N88" i="2" s="1"/>
  <c r="L121" i="2" l="1"/>
  <c r="M27" i="2"/>
  <c r="M30" i="2" s="1"/>
  <c r="AG88" i="1" l="1"/>
  <c r="L38" i="2"/>
  <c r="AN88" i="1" l="1"/>
  <c r="AG87" i="1"/>
  <c r="AK26" i="1" l="1"/>
  <c r="AK29" i="1" s="1"/>
  <c r="AK37" i="1" s="1"/>
  <c r="AG92" i="1"/>
  <c r="AN87" i="1"/>
  <c r="AN92" i="1" s="1"/>
</calcChain>
</file>

<file path=xl/sharedStrings.xml><?xml version="1.0" encoding="utf-8"?>
<sst xmlns="http://schemas.openxmlformats.org/spreadsheetml/2006/main" count="3468" uniqueCount="1014">
  <si>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</si>
  <si>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</si>
  <si>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</si>
  <si>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</si>
  <si>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</si>
  <si>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</si>
  <si>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</si>
  <si>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</si>
  <si>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</si>
  <si>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</si>
  <si>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</si>
  <si>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</si>
  <si>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</si>
  <si>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0,001</t>
  </si>
  <si>
    <t>Kód:</t>
  </si>
  <si>
    <t>SH_NYROVCE</t>
  </si>
  <si>
    <t>Stavba:</t>
  </si>
  <si>
    <t>Športová hala s prevádzkovou budovou</t>
  </si>
  <si>
    <t>JKSO:</t>
  </si>
  <si>
    <t>KS:</t>
  </si>
  <si>
    <t>Miesto:</t>
  </si>
  <si>
    <t>Obec Nýrovce</t>
  </si>
  <si>
    <t>Dátum:</t>
  </si>
  <si>
    <t>Objednávateľ:</t>
  </si>
  <si>
    <t>IČO:</t>
  </si>
  <si>
    <t>00307327</t>
  </si>
  <si>
    <t>IČO DPH:</t>
  </si>
  <si>
    <t>Zhotoviteľ:</t>
  </si>
  <si>
    <t xml:space="preserve"> 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</si>
  <si>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</si>
  <si>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</si>
  <si>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</si>
  <si>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</si>
  <si>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</si>
  <si>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</si>
  <si>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</si>
  <si>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</si>
  <si>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</si>
  <si>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</si>
  <si>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</si>
  <si>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</si>
  <si>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</si>
  <si>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</si>
  <si>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</si>
  <si>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</si>
  <si>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</si>
  <si>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</si>
  <si>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</si>
  <si>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</si>
  <si>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</si>
  <si>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</si>
  <si>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</si>
  <si>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</si>
  <si>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</si>
  <si>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</si>
  <si>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</si>
  <si>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</si>
  <si>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</si>
  <si>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</si>
  <si>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</si>
  <si>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</si>
  <si>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</si>
  <si>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</si>
  <si>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</si>
  <si>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</si>
  <si>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</si>
  <si>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</si>
  <si>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</si>
  <si>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</si>
  <si>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</si>
  <si>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</si>
  <si>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</si>
  <si>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</si>
  <si>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</si>
  <si>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</si>
  <si>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{0aeb058f-0c64-4b56-9fa1-496b088bb931}</t>
  </si>
  <si>
    <t>{00000000-0000-0000-0000-000000000000}</t>
  </si>
  <si>
    <t>/</t>
  </si>
  <si>
    <t>1_EKF</t>
  </si>
  <si>
    <t>1</t>
  </si>
  <si>
    <t>{03b86291-9f61-467e-84d7-203b2e1344f4}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</si>
  <si>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</si>
  <si>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</si>
  <si>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</si>
  <si>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</si>
  <si>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</si>
  <si>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</si>
  <si>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</si>
  <si>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</si>
  <si>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</si>
  <si>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</si>
  <si>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</si>
  <si>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 xml:space="preserve"> Obec Nýrovce</t>
  </si>
  <si>
    <t>31437842</t>
  </si>
  <si>
    <t>EKOFORM spol. s r.o. Levice</t>
  </si>
  <si>
    <t>SK2020402263</t>
  </si>
  <si>
    <t>JK projekt,s.r.o.,Šafárikova 1,Levice</t>
  </si>
  <si>
    <t xml:space="preserve"> Ing. Katarína Mihálková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</si>
  <si>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</si>
  <si>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</si>
  <si>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</si>
  <si>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</si>
  <si>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</si>
  <si>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</si>
  <si>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</si>
  <si>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 Práce a dodávky HSV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</si>
  <si>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</si>
  <si>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</si>
  <si>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</si>
  <si>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</si>
  <si>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</si>
  <si>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8 -  Rúrové vedenie</t>
  </si>
  <si>
    <t xml:space="preserve">    9 -  Ostatné konštrukcie a práce-búranie</t>
  </si>
  <si>
    <t xml:space="preserve">    99 -  Presun hmôt HSV</t>
  </si>
  <si>
    <t>PSV -  Práce a dodávky PSV</t>
  </si>
  <si>
    <t xml:space="preserve">    711 -  Izolácie proti vode a vlhkosti</t>
  </si>
  <si>
    <t xml:space="preserve">    712 -  Izolácie striech</t>
  </si>
  <si>
    <t xml:space="preserve">    713 -  Izolácie tepelné</t>
  </si>
  <si>
    <t xml:space="preserve">    721 -  Zdravotech. vnútorná kanalizácia</t>
  </si>
  <si>
    <t xml:space="preserve">    722 -  Zdravotechnika</t>
  </si>
  <si>
    <t xml:space="preserve">    725 -  Zdravotechnika</t>
  </si>
  <si>
    <t xml:space="preserve">    762 -  Konštrukcie tesárske</t>
  </si>
  <si>
    <t xml:space="preserve">    763 -  Konštrukcie</t>
  </si>
  <si>
    <t xml:space="preserve">    764 -  Konštrukcie klampiarske</t>
  </si>
  <si>
    <t xml:space="preserve">    765 -  Konštrukcie</t>
  </si>
  <si>
    <t xml:space="preserve">    766 -  Konštrukcie stolárske</t>
  </si>
  <si>
    <t xml:space="preserve">    767 -  Konštrukcie doplnkové kovové</t>
  </si>
  <si>
    <t xml:space="preserve">    771 -  Podlahy z dlaždíc</t>
  </si>
  <si>
    <t xml:space="preserve">    776 -  Podlahy povlakové</t>
  </si>
  <si>
    <t xml:space="preserve">    781 -  Dokončovacie práce a obklady</t>
  </si>
  <si>
    <t xml:space="preserve">    783 -  Dokončovacie práce</t>
  </si>
  <si>
    <t xml:space="preserve">    784 -  Dokončovacie práce</t>
  </si>
  <si>
    <t>M -  Práce a dodávky M</t>
  </si>
  <si>
    <t xml:space="preserve">    21-M -  Elektromontáže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</si>
  <si>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</si>
  <si>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</si>
  <si>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</si>
  <si>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</si>
  <si>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</si>
  <si>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</si>
  <si>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</si>
  <si>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</si>
  <si>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</si>
  <si>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</si>
  <si>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</si>
  <si>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</si>
  <si>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</si>
  <si>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</si>
  <si>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</si>
  <si>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</si>
  <si>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</si>
  <si>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132201101</t>
  </si>
  <si>
    <t>Výkop ryhy do šírky 600 mm v horn.3 do 100 m3</t>
  </si>
  <si>
    <t>m3</t>
  </si>
  <si>
    <t>4</t>
  </si>
  <si>
    <t>2</t>
  </si>
  <si>
    <t>-89087053</t>
  </si>
  <si>
    <t>132201109</t>
  </si>
  <si>
    <t>Príplatok k cene za lepivosť pri hĺbení rýh šírky do 600 mm zapažených i nezapažených s urovnaním dna v hornine 3</t>
  </si>
  <si>
    <t>-1570421830</t>
  </si>
  <si>
    <t>3</t>
  </si>
  <si>
    <t>133201101</t>
  </si>
  <si>
    <t>Výkop šachty zapaženej, hornina 3 do 100 m3</t>
  </si>
  <si>
    <t>981119767</t>
  </si>
  <si>
    <t>133201109</t>
  </si>
  <si>
    <t>Príplatok k cenám za lepivosť pri hĺbení šachiet zapažených i nezapažených v hornine 3</t>
  </si>
  <si>
    <t>-1710049776</t>
  </si>
  <si>
    <t>5</t>
  </si>
  <si>
    <t>162201101</t>
  </si>
  <si>
    <t>Vodorovné premiestnenie výkopku z horniny 1-4 do 20m</t>
  </si>
  <si>
    <t>1487092143</t>
  </si>
  <si>
    <t>6</t>
  </si>
  <si>
    <t>271533001</t>
  </si>
  <si>
    <t>Násyp pod základové  konštrukcie so zhutnením z  kameniva hrubého drveného fr.32-63 mm</t>
  </si>
  <si>
    <t>-1231435647</t>
  </si>
  <si>
    <t>7</t>
  </si>
  <si>
    <t>273321312</t>
  </si>
  <si>
    <t xml:space="preserve">Betón základových dosiek, železový (bez výstuže), tr.C 20/25 </t>
  </si>
  <si>
    <t>-620996277</t>
  </si>
  <si>
    <t>8</t>
  </si>
  <si>
    <t>273351217</t>
  </si>
  <si>
    <t>Debnenie stien základových dosiek, zhotovenie-tradičné</t>
  </si>
  <si>
    <t>m2</t>
  </si>
  <si>
    <t>1529490342</t>
  </si>
  <si>
    <t>9</t>
  </si>
  <si>
    <t>273351218</t>
  </si>
  <si>
    <t>Debnenie stien základových dosiek, odstránenie-tradičné</t>
  </si>
  <si>
    <t>534474853</t>
  </si>
  <si>
    <t>10</t>
  </si>
  <si>
    <t>273362422</t>
  </si>
  <si>
    <t>Výstuž základových dosiek zo zvár. sietí KARI, priemer drôtu 6/6 mm, veľkosť oka 150x150 mm</t>
  </si>
  <si>
    <t>2117344204</t>
  </si>
  <si>
    <t>11</t>
  </si>
  <si>
    <t>274271303</t>
  </si>
  <si>
    <t>Murivo základových pásov PREMAC 50x30x25 s betónovou výplňou C 16/20 hr. 30 cm</t>
  </si>
  <si>
    <t>-1892240272</t>
  </si>
  <si>
    <t>12</t>
  </si>
  <si>
    <t>274313612</t>
  </si>
  <si>
    <t>Betón základových pásov, prostý tr.C 20/25</t>
  </si>
  <si>
    <t>298296941</t>
  </si>
  <si>
    <t>13</t>
  </si>
  <si>
    <t>274361825</t>
  </si>
  <si>
    <t>Výstuž pre murivo základových pásov PREMAC s betónovou výplňou z ocele 10505</t>
  </si>
  <si>
    <t>t</t>
  </si>
  <si>
    <t>-215384832</t>
  </si>
  <si>
    <t>14</t>
  </si>
  <si>
    <t>275313612</t>
  </si>
  <si>
    <t>Betón základových pätiek, prostý tr.C 20/25</t>
  </si>
  <si>
    <t>846243276</t>
  </si>
  <si>
    <t>15</t>
  </si>
  <si>
    <t>279100001</t>
  </si>
  <si>
    <t>Prestup v základoch pre kanalizáciu</t>
  </si>
  <si>
    <t>ks</t>
  </si>
  <si>
    <t>-690102794</t>
  </si>
  <si>
    <t>16</t>
  </si>
  <si>
    <t>310279841</t>
  </si>
  <si>
    <t>Zamurovanie otvoru s plochou do 4m2 v murive nadzákladného nepálenými tvárnicami hr. do 300mm (Ytong 300)</t>
  </si>
  <si>
    <t>1349455796</t>
  </si>
  <si>
    <t>17</t>
  </si>
  <si>
    <t>311273501</t>
  </si>
  <si>
    <t>Murivo nosné (m3) z tvárnic YTONG hr. 300 mm P2-400 PD, na MVC a maltu YTONG (300x249x599)</t>
  </si>
  <si>
    <t>1355612053</t>
  </si>
  <si>
    <t>18</t>
  </si>
  <si>
    <t>317162133</t>
  </si>
  <si>
    <t>Keramický preklad POROTHERM 23,8, šírky 70 mm, výšky 238 mm, dĺžky 1500 mm</t>
  </si>
  <si>
    <t>-1175235117</t>
  </si>
  <si>
    <t>19</t>
  </si>
  <si>
    <t>317165303</t>
  </si>
  <si>
    <t>Nenosný preklad YTONG šírky 150 mm, výšky 249 mm, dĺžky 1250 mm</t>
  </si>
  <si>
    <t>-265066719</t>
  </si>
  <si>
    <t>331321410</t>
  </si>
  <si>
    <t>Betón stĺpov a pilierov hranatých, ťahadiel, rámových stojok, vzpier, železový (bez výstuže) tr.C 25/30</t>
  </si>
  <si>
    <t>1301901814</t>
  </si>
  <si>
    <t>21</t>
  </si>
  <si>
    <t>331351103</t>
  </si>
  <si>
    <t>Debnenie hranatých stĺpov prierezu pravouhlého štvoruholníka výšky do 4 m, zhotovenie-tradičné</t>
  </si>
  <si>
    <t>388309201</t>
  </si>
  <si>
    <t>22</t>
  </si>
  <si>
    <t>331351104</t>
  </si>
  <si>
    <t>Debnenie hranatých stĺpov prierezu pravouhlého štvoruholníka výšky do 4 m, odstránenie-tradičné</t>
  </si>
  <si>
    <t>2082478546</t>
  </si>
  <si>
    <t>23</t>
  </si>
  <si>
    <t>331361821</t>
  </si>
  <si>
    <t>Výstuž stĺpov, pilierov, stojok hranatých z bet. ocele 10505</t>
  </si>
  <si>
    <t>-1245410502</t>
  </si>
  <si>
    <t>24</t>
  </si>
  <si>
    <t>342272106</t>
  </si>
  <si>
    <t>Priečky z tvárnic YTONG hr. 150 mm P4-500 hladkých, na MVC a maltu YTONG (150x249x599)</t>
  </si>
  <si>
    <t>-1531619887</t>
  </si>
  <si>
    <t>25</t>
  </si>
  <si>
    <t>411388532</t>
  </si>
  <si>
    <t>Zabetónovanie, zálievka keramického prekladu vrátane debnenia</t>
  </si>
  <si>
    <t>1443670675</t>
  </si>
  <si>
    <t>26</t>
  </si>
  <si>
    <t>417321515</t>
  </si>
  <si>
    <t>Betón stužujúcich pásov a vencov železový tr. C 25/30</t>
  </si>
  <si>
    <t>1216041423</t>
  </si>
  <si>
    <t>27</t>
  </si>
  <si>
    <t>417351115</t>
  </si>
  <si>
    <t>Debnenie bočníc stužujúcich pásov a vencov vrátane vzpier zhotovenie</t>
  </si>
  <si>
    <t>-1961680643</t>
  </si>
  <si>
    <t>28</t>
  </si>
  <si>
    <t>417351116</t>
  </si>
  <si>
    <t>Debnenie bočníc stužujúcich pásov a vencov vrátane vzpier odstránenie</t>
  </si>
  <si>
    <t>815804902</t>
  </si>
  <si>
    <t>29</t>
  </si>
  <si>
    <t>417361821</t>
  </si>
  <si>
    <t>Výstuž stužujúcich pásov a vencov z betonárskej ocele 10505</t>
  </si>
  <si>
    <t>-2136600183</t>
  </si>
  <si>
    <t>30</t>
  </si>
  <si>
    <t>612421637</t>
  </si>
  <si>
    <t>Vnútorná omietka vápenná alebo vápennocementová v podlaží stien štuková</t>
  </si>
  <si>
    <t>-1375216356</t>
  </si>
  <si>
    <t>31</t>
  </si>
  <si>
    <t>612473186</t>
  </si>
  <si>
    <t>Príplatok za zabudované rohovníky (uholníky) na hrany stien (meria sa v m dľ.)</t>
  </si>
  <si>
    <t>m</t>
  </si>
  <si>
    <t>-1526167950</t>
  </si>
  <si>
    <t>32</t>
  </si>
  <si>
    <t>612481119</t>
  </si>
  <si>
    <t>Potiahnutie vnútorných stien, sklotextílnou mriežkou</t>
  </si>
  <si>
    <t>-1677399615</t>
  </si>
  <si>
    <t>33</t>
  </si>
  <si>
    <t>615981132</t>
  </si>
  <si>
    <t>Obklad vnútorných, vonkajších stien betónových konštrukcií do debnenia XPS hr. 30 mm</t>
  </si>
  <si>
    <t>673010162</t>
  </si>
  <si>
    <t>34</t>
  </si>
  <si>
    <t>622464234</t>
  </si>
  <si>
    <t xml:space="preserve">Vonkajšia omietka stien tenkovrstvová BAUMIT, silikónová, Silikónová omietka (Baumit SilikonTop), ryhovaná, hr. 2 mm </t>
  </si>
  <si>
    <t>-69656029</t>
  </si>
  <si>
    <t>35</t>
  </si>
  <si>
    <t>622464310</t>
  </si>
  <si>
    <t>Vonkajšia omietka stien mozaiková BAUMIT, ručné miešanie a nanášanie, Baumit Mozaiková omietka (Baumit MosaikTop)</t>
  </si>
  <si>
    <t>-641014151</t>
  </si>
  <si>
    <t>36</t>
  </si>
  <si>
    <t>622466116</t>
  </si>
  <si>
    <t>Príprava vonkajšieho podkladu stien BAUMIT, Univerzálny základ (Baumit UniPrimer)</t>
  </si>
  <si>
    <t>-1331316233</t>
  </si>
  <si>
    <t>37</t>
  </si>
  <si>
    <t>625250151</t>
  </si>
  <si>
    <t>Doteplenie konštrukcie hr. 30 mm, systém XPS STYRODUR 2800 C - BASF, lepený celoplošne bez prikotvenia - ostenia</t>
  </si>
  <si>
    <t>1525697999</t>
  </si>
  <si>
    <t>38</t>
  </si>
  <si>
    <t>625250158</t>
  </si>
  <si>
    <t>Doteplenie konštrukcie hr. 140 mm, systém XPS STYRODUR 2800 C - BASF, lepený rámovo s prikotvením-sokel</t>
  </si>
  <si>
    <t>523152294</t>
  </si>
  <si>
    <t>39</t>
  </si>
  <si>
    <t>625251532</t>
  </si>
  <si>
    <t>Kontaktný zatepľovací systém hr. 200 mm BAUMIT PRO - štandardné riešenie (EPS-F), skrutkovacie kotvy</t>
  </si>
  <si>
    <t>-210153981</t>
  </si>
  <si>
    <t>40</t>
  </si>
  <si>
    <t>625251621.1</t>
  </si>
  <si>
    <t>Kontaktný zatepľovací systém vonkajších podhľadov hr. 20 mm BAUMIT PRO - štandardné riešenie (EPS-F), skrutkovacie kotvy</t>
  </si>
  <si>
    <t>188219102</t>
  </si>
  <si>
    <t>41</t>
  </si>
  <si>
    <t>631312611</t>
  </si>
  <si>
    <t>Mazanina z betónu prostého tr.C 16/20 hr.nad 50 do 80 mm</t>
  </si>
  <si>
    <t>-2081164656</t>
  </si>
  <si>
    <t>42</t>
  </si>
  <si>
    <t>631362422</t>
  </si>
  <si>
    <t>Výstuž mazanín z betónov (z kameniva) a z ľahkých betónov, zo zváraných sietí KARI, priemer drôtu 6/6 mm, veľkosť oka 150x150 mm</t>
  </si>
  <si>
    <t>-1461578821</t>
  </si>
  <si>
    <t>43</t>
  </si>
  <si>
    <t>631571003</t>
  </si>
  <si>
    <t>Násyp zo štrkopiesku 0-32 (pre spevnenie podkladu)</t>
  </si>
  <si>
    <t>-1348442276</t>
  </si>
  <si>
    <t>44</t>
  </si>
  <si>
    <t>850_01</t>
  </si>
  <si>
    <t>Vodovodná a kanalizačná prípojka vrátane zemných prác a prefabrikovanej žumpy 12m3</t>
  </si>
  <si>
    <t>kpl</t>
  </si>
  <si>
    <t>1991765043</t>
  </si>
  <si>
    <t>45</t>
  </si>
  <si>
    <t>931961112</t>
  </si>
  <si>
    <t>Vložky do dilatačných škár zvislé, z minerálnej plsti hr.40 mm</t>
  </si>
  <si>
    <t>-674807754</t>
  </si>
  <si>
    <t>46</t>
  </si>
  <si>
    <t>941942001</t>
  </si>
  <si>
    <t>Montáž lešenia rámového systémového s podlahami šírky do 0,75 m, výšky do 10 m</t>
  </si>
  <si>
    <t>-216715243</t>
  </si>
  <si>
    <t>47</t>
  </si>
  <si>
    <t>941942801</t>
  </si>
  <si>
    <t>Demontáž lešenia rámového systémového s podlahami šírky do 0,75 m, výšky do 10 m</t>
  </si>
  <si>
    <t>2004387204</t>
  </si>
  <si>
    <t>48</t>
  </si>
  <si>
    <t>941942901</t>
  </si>
  <si>
    <t>Príplatok za prvý a každý ďalší i začatý týždeň použitia lešenia rámového systémového šírky do 0,75 m, výšky do 10 m</t>
  </si>
  <si>
    <t>-1535510314</t>
  </si>
  <si>
    <t>49</t>
  </si>
  <si>
    <t>941955003</t>
  </si>
  <si>
    <t>Lešenie ľahké pracovné pomocné s výškou lešeňovej podlahy nad 1,90 do 2,50 m-omietky, maľovanie</t>
  </si>
  <si>
    <t>-1632613268</t>
  </si>
  <si>
    <t>50</t>
  </si>
  <si>
    <t>953945102</t>
  </si>
  <si>
    <t>BAUMIT Soklový profil SL 20 (hliníkový)</t>
  </si>
  <si>
    <t>-118171278</t>
  </si>
  <si>
    <t>51</t>
  </si>
  <si>
    <t>953995113</t>
  </si>
  <si>
    <t>BAUMIT Rohová lišta z PVC</t>
  </si>
  <si>
    <t>283883002</t>
  </si>
  <si>
    <t>52</t>
  </si>
  <si>
    <t>953995171</t>
  </si>
  <si>
    <t>Spojovací kus BAUMIT na soklový profil (plastový)</t>
  </si>
  <si>
    <t>-196162401</t>
  </si>
  <si>
    <t>53</t>
  </si>
  <si>
    <t>953995183</t>
  </si>
  <si>
    <t>BAUMIT Okenný a dverový dilatačný profil Basic (plastový)</t>
  </si>
  <si>
    <t>1691906980</t>
  </si>
  <si>
    <t>54</t>
  </si>
  <si>
    <t>962031132</t>
  </si>
  <si>
    <t>Búranie priečok z tehál pálených, plných alebo dutých hr. do 150 mm,  -0,19600t</t>
  </si>
  <si>
    <t>-1769091554</t>
  </si>
  <si>
    <t>55</t>
  </si>
  <si>
    <t>962032631</t>
  </si>
  <si>
    <t>Búranie komínov. muriva z tehál nad strechou na akúkoľvek maltu x,  -1,63300t</t>
  </si>
  <si>
    <t>750264064</t>
  </si>
  <si>
    <t>56</t>
  </si>
  <si>
    <t>962081141</t>
  </si>
  <si>
    <t>Búranie muriva priečok zo sklenených tvárnic, hr. do 150 mm,  -0,08200t</t>
  </si>
  <si>
    <t>-814888497</t>
  </si>
  <si>
    <t>57</t>
  </si>
  <si>
    <t>965043441</t>
  </si>
  <si>
    <t>Búranie podkladov pod dlažby, liatych dlažieb a mazanín,betón s poterom,teracom hr.do 150 mm,  plochy nad 4 m2 -2,20000t</t>
  </si>
  <si>
    <t>402416849</t>
  </si>
  <si>
    <t>58</t>
  </si>
  <si>
    <t>965049120</t>
  </si>
  <si>
    <t>Príplatok za búranie betónovej mazaniny so zváranou sieťou alebo rabicovým pletivom hr.nad 100 mm</t>
  </si>
  <si>
    <t>1672133484</t>
  </si>
  <si>
    <t>59</t>
  </si>
  <si>
    <t>965082930</t>
  </si>
  <si>
    <t>Odstránenie násypu pod podlahami alebo na strechách, hr.do 200 mm,  -1,40000t</t>
  </si>
  <si>
    <t>787401007</t>
  </si>
  <si>
    <t>60</t>
  </si>
  <si>
    <t>968061112</t>
  </si>
  <si>
    <t>Vyvesenie dreveného okenného krídla do suti plochy do 1, 5 m2, -0,01200t</t>
  </si>
  <si>
    <t>-805780296</t>
  </si>
  <si>
    <t>61</t>
  </si>
  <si>
    <t>968061125</t>
  </si>
  <si>
    <t>Vyvesenie dreveného dverného krídla do suti plochy do 2 m2, -0,02400t</t>
  </si>
  <si>
    <t>1708308995</t>
  </si>
  <si>
    <t>62</t>
  </si>
  <si>
    <t>968062244</t>
  </si>
  <si>
    <t>Vybúranie drevených rámov okien jednod. plochy do 1 m2,  -0,04100t</t>
  </si>
  <si>
    <t>-138190524</t>
  </si>
  <si>
    <t>63</t>
  </si>
  <si>
    <t>968072455</t>
  </si>
  <si>
    <t>Vybúranie kovových dverových zárubní plochy do 2 m2,  -0,07600t</t>
  </si>
  <si>
    <t>-1251206529</t>
  </si>
  <si>
    <t>64</t>
  </si>
  <si>
    <t>971033541</t>
  </si>
  <si>
    <t>Vybúranie otvorov v murive tehl. plochy do 1 m2 hr.do 300 mm,  -1,87500t</t>
  </si>
  <si>
    <t>4448194</t>
  </si>
  <si>
    <t>65</t>
  </si>
  <si>
    <t>973031513</t>
  </si>
  <si>
    <t>Vysekanie kapsy pre kotvenie v murive z tehál hĺbky do 150 mm,  -0,00300t</t>
  </si>
  <si>
    <t>251774041</t>
  </si>
  <si>
    <t>66</t>
  </si>
  <si>
    <t>975043111</t>
  </si>
  <si>
    <t xml:space="preserve">Jednoradové podchyt. stropov pre osadenie nosníkov do v. 3, 50 m a jeho zaťaženia do 750 kg/m </t>
  </si>
  <si>
    <t>1014114738</t>
  </si>
  <si>
    <t>67</t>
  </si>
  <si>
    <t>M</t>
  </si>
  <si>
    <t>6051500800</t>
  </si>
  <si>
    <t>Hranol na podoprenie</t>
  </si>
  <si>
    <t>-1894001138</t>
  </si>
  <si>
    <t>68</t>
  </si>
  <si>
    <t>978011161</t>
  </si>
  <si>
    <t>Otlčenie omietok vnútorných vápenných alebo vápennocementových v rozsahu do 50 %,  -0,02000t</t>
  </si>
  <si>
    <t>-209228767</t>
  </si>
  <si>
    <t>69</t>
  </si>
  <si>
    <t>978015251</t>
  </si>
  <si>
    <t>Otlčenie omietok vonkajších, s vyškriabaním škár v rozsahu do 50 %,  -0,03000t</t>
  </si>
  <si>
    <t>-131840258</t>
  </si>
  <si>
    <t>70</t>
  </si>
  <si>
    <t>979081111</t>
  </si>
  <si>
    <t>Odvoz sutiny a vybúraných hmôt na skládku do 1 km</t>
  </si>
  <si>
    <t>649671419</t>
  </si>
  <si>
    <t>71</t>
  </si>
  <si>
    <t>979081121</t>
  </si>
  <si>
    <t>Odvoz sutiny a vybúraných hmôt na skládku za každý ďalší 1 km</t>
  </si>
  <si>
    <t>-1012484649</t>
  </si>
  <si>
    <t>72</t>
  </si>
  <si>
    <t>979082111</t>
  </si>
  <si>
    <t>Vnútrostavenisková doprava sutiny a vybúraných hmôt do 10 m</t>
  </si>
  <si>
    <t>-1895099811</t>
  </si>
  <si>
    <t>73</t>
  </si>
  <si>
    <t>979089012</t>
  </si>
  <si>
    <t>Poplatok za skladovanie - betón, tehly, dlaždice (17 01 ), ostatné</t>
  </si>
  <si>
    <t>-650850524</t>
  </si>
  <si>
    <t>74</t>
  </si>
  <si>
    <t>979089713</t>
  </si>
  <si>
    <t>Prenájom kontajneru 7 m3</t>
  </si>
  <si>
    <t>-418845981</t>
  </si>
  <si>
    <t>75</t>
  </si>
  <si>
    <t>998011001</t>
  </si>
  <si>
    <t>Presun hmôt pre budovy JKSO 801, 803,812,zvislá konštr.z tehál,tvárnic,z kovu výšky do 6 m</t>
  </si>
  <si>
    <t>595520591</t>
  </si>
  <si>
    <t>76</t>
  </si>
  <si>
    <t>711111001</t>
  </si>
  <si>
    <t>Zhotovenie izolácie proti zemnej vlhkosti vodorovná náterom penetračným za studena</t>
  </si>
  <si>
    <t>-21440934</t>
  </si>
  <si>
    <t>77</t>
  </si>
  <si>
    <t>1116315000</t>
  </si>
  <si>
    <t>Lak asfaltový ALP-PENETRAL v sudoch</t>
  </si>
  <si>
    <t>-1099377808</t>
  </si>
  <si>
    <t>78</t>
  </si>
  <si>
    <t>711113141</t>
  </si>
  <si>
    <t>Izolácia proti zemnej vlhkosti a povrchovej vode AQUAFIN 2K na ploche zvislej - sprchy</t>
  </si>
  <si>
    <t>1787324152</t>
  </si>
  <si>
    <t>79</t>
  </si>
  <si>
    <t>711141559</t>
  </si>
  <si>
    <t>Zhotovenie  izolácie proti zemnej vlhkosti a tlakovej vode vodorovná NAIP pritavením</t>
  </si>
  <si>
    <t>-1685854034</t>
  </si>
  <si>
    <t>80</t>
  </si>
  <si>
    <t>6283221000</t>
  </si>
  <si>
    <t>Pás ťažký asfaltový Hydrobit v 60 s 35</t>
  </si>
  <si>
    <t>-495627931</t>
  </si>
  <si>
    <t>81</t>
  </si>
  <si>
    <t>998711101</t>
  </si>
  <si>
    <t>Presun hmôt pre izoláciu proti vode v objektoch výšky do 6 m</t>
  </si>
  <si>
    <t>566028898</t>
  </si>
  <si>
    <t>82</t>
  </si>
  <si>
    <t>711.01</t>
  </si>
  <si>
    <t>Položenie asfaltového pásu pod pomúrnicu</t>
  </si>
  <si>
    <t>1050489748</t>
  </si>
  <si>
    <t>83</t>
  </si>
  <si>
    <t>1572740351</t>
  </si>
  <si>
    <t>84</t>
  </si>
  <si>
    <t>712290020</t>
  </si>
  <si>
    <t>Zhotovenie parozábrany pre strechy šikmé do 30°</t>
  </si>
  <si>
    <t>1272232621</t>
  </si>
  <si>
    <t>85</t>
  </si>
  <si>
    <t>2832208024</t>
  </si>
  <si>
    <t>Parozábrana JUTAFOL N 140 STANDARD (1,5 x 50bm), množstvo v 1 role:75m2</t>
  </si>
  <si>
    <t>1292397656</t>
  </si>
  <si>
    <t>86</t>
  </si>
  <si>
    <t>998712101</t>
  </si>
  <si>
    <t>Presun hmôt pre izoláciu povlakovej krytiny v objektoch výšky do 6 m</t>
  </si>
  <si>
    <t>-1688367822</t>
  </si>
  <si>
    <t>87</t>
  </si>
  <si>
    <t>713111131</t>
  </si>
  <si>
    <t>Montáž tepelnej izolácie stropov rebrových minerálnou vlnou, spodkom s úpravou viazacím drôtom</t>
  </si>
  <si>
    <t>1467492902</t>
  </si>
  <si>
    <t>88</t>
  </si>
  <si>
    <t>6313670084</t>
  </si>
  <si>
    <t>ISOVER Unirol Profi sklená vlna  hrúbka 200 mm</t>
  </si>
  <si>
    <t>-2035671069</t>
  </si>
  <si>
    <t>89</t>
  </si>
  <si>
    <t>6313670095</t>
  </si>
  <si>
    <t>ISOVER Unirol Plus sklená vlna  hrúbka 150 mm</t>
  </si>
  <si>
    <t>-1386463526</t>
  </si>
  <si>
    <t>90</t>
  </si>
  <si>
    <t>713120010</t>
  </si>
  <si>
    <t xml:space="preserve">Zakrývanie podláh fóliou </t>
  </si>
  <si>
    <t>1850241245</t>
  </si>
  <si>
    <t>91</t>
  </si>
  <si>
    <t>2837577008</t>
  </si>
  <si>
    <t>PE fólia  0,12 mm, šírka 2 m, balenie 100 m2, kurenársko - inštalačné práce, podlah.vykurovanie-izolácie</t>
  </si>
  <si>
    <t>-795302990</t>
  </si>
  <si>
    <t>92</t>
  </si>
  <si>
    <t>713122111</t>
  </si>
  <si>
    <t>Montáž tepelnej izolácie podláh polystyrénom, kladeným voľne v jednej vrstve</t>
  </si>
  <si>
    <t>1475578606</t>
  </si>
  <si>
    <t>93</t>
  </si>
  <si>
    <t>2837640660</t>
  </si>
  <si>
    <t>Podlahový polystyrén EPS 100 S hr. 10 cm</t>
  </si>
  <si>
    <t>820022938</t>
  </si>
  <si>
    <t>94</t>
  </si>
  <si>
    <t>998713101</t>
  </si>
  <si>
    <t>Presun hmôt pre izolácie tepelné v objektoch výšky do 6 m</t>
  </si>
  <si>
    <t>1410231403</t>
  </si>
  <si>
    <t>95</t>
  </si>
  <si>
    <t>721_01</t>
  </si>
  <si>
    <t>Nová ležatá kanalizácia (materiál, práca)</t>
  </si>
  <si>
    <t>-1484305489</t>
  </si>
  <si>
    <t>96</t>
  </si>
  <si>
    <t>722_01</t>
  </si>
  <si>
    <t>Demontáž existujúcich rozvodov vody a kanalizácie do sute</t>
  </si>
  <si>
    <t>-1261753569</t>
  </si>
  <si>
    <t>97</t>
  </si>
  <si>
    <t>722_02</t>
  </si>
  <si>
    <t>Nové rozvody vody (materiál, práca)</t>
  </si>
  <si>
    <t>-320788098</t>
  </si>
  <si>
    <t>98</t>
  </si>
  <si>
    <t>722259115</t>
  </si>
  <si>
    <t>Požiarne príslušenstvo, prenosný hasiaci prístroj</t>
  </si>
  <si>
    <t>757072306</t>
  </si>
  <si>
    <t>99</t>
  </si>
  <si>
    <t>M_01</t>
  </si>
  <si>
    <t>Prenosný hasiaci prístroj práškový s hmotnosťou náplne 6kg</t>
  </si>
  <si>
    <t>-419677062</t>
  </si>
  <si>
    <t>100</t>
  </si>
  <si>
    <t>725_01</t>
  </si>
  <si>
    <t>Demontáž, vypratanie celého priestoru do sute pred začatím prác</t>
  </si>
  <si>
    <t>súb.</t>
  </si>
  <si>
    <t>-583338455</t>
  </si>
  <si>
    <t>101</t>
  </si>
  <si>
    <t>725119307</t>
  </si>
  <si>
    <t>Montáž záchodovej misy kombinovanej so zvislým odpadom</t>
  </si>
  <si>
    <t>1955061244</t>
  </si>
  <si>
    <t>102</t>
  </si>
  <si>
    <t>6420142200</t>
  </si>
  <si>
    <t>Klozet kombinovaný stojací ZETA biela</t>
  </si>
  <si>
    <t>354159304</t>
  </si>
  <si>
    <t>103</t>
  </si>
  <si>
    <t>725210821</t>
  </si>
  <si>
    <t>Demontáž umývadiel alebo umývadielok bez výtokovej armatúry,  -0,01946t</t>
  </si>
  <si>
    <t>-11283964</t>
  </si>
  <si>
    <t>104</t>
  </si>
  <si>
    <t>725219401</t>
  </si>
  <si>
    <t>Montáž umývadla na skrutky do muriva, bez výtokovej armatúry</t>
  </si>
  <si>
    <t>202430049</t>
  </si>
  <si>
    <t>105</t>
  </si>
  <si>
    <t>6420140480</t>
  </si>
  <si>
    <t>Sifón umývadlový biely</t>
  </si>
  <si>
    <t>2132973628</t>
  </si>
  <si>
    <t>106</t>
  </si>
  <si>
    <t>6420135100</t>
  </si>
  <si>
    <t>Umývadlo ZETA-50 biela</t>
  </si>
  <si>
    <t>2059673579</t>
  </si>
  <si>
    <t>107</t>
  </si>
  <si>
    <t>725241125</t>
  </si>
  <si>
    <t>Montáž - vanička sprchová akrylátová obdĺžniková š.900mm</t>
  </si>
  <si>
    <t>1308163920</t>
  </si>
  <si>
    <t>108</t>
  </si>
  <si>
    <t>5522336300</t>
  </si>
  <si>
    <t>Sprchové vaničky akrylát</t>
  </si>
  <si>
    <t>175032951</t>
  </si>
  <si>
    <t>109</t>
  </si>
  <si>
    <t>6420140501</t>
  </si>
  <si>
    <t>Sifón do sprchy</t>
  </si>
  <si>
    <t>-431345701</t>
  </si>
  <si>
    <t>110</t>
  </si>
  <si>
    <t>725291112</t>
  </si>
  <si>
    <t xml:space="preserve">Montáž doplnkov zariadení kúpeľní a záchodov, toaletná doska </t>
  </si>
  <si>
    <t>789215442</t>
  </si>
  <si>
    <t>111</t>
  </si>
  <si>
    <t>6420144670</t>
  </si>
  <si>
    <t>Sedátko s poklopom ZETA biela</t>
  </si>
  <si>
    <t>-1258421042</t>
  </si>
  <si>
    <t>112</t>
  </si>
  <si>
    <t>725539150</t>
  </si>
  <si>
    <t>Montáž elektrického zásobníkového ohrievača vody</t>
  </si>
  <si>
    <t>1571250277</t>
  </si>
  <si>
    <t>113</t>
  </si>
  <si>
    <t>4845413503805.1</t>
  </si>
  <si>
    <t>Ohrievač elektrický zásobníkový</t>
  </si>
  <si>
    <t xml:space="preserve">ks    </t>
  </si>
  <si>
    <t>-734923011</t>
  </si>
  <si>
    <t>114</t>
  </si>
  <si>
    <t>725829601</t>
  </si>
  <si>
    <t>Montáž batérií umývadlových stojankových pákových alebo klasických</t>
  </si>
  <si>
    <t>348045491</t>
  </si>
  <si>
    <t>115</t>
  </si>
  <si>
    <t>5513006040</t>
  </si>
  <si>
    <t>Umývadlová stojanková batéria LYRA</t>
  </si>
  <si>
    <t>-321733676</t>
  </si>
  <si>
    <t>116</t>
  </si>
  <si>
    <t>725849201</t>
  </si>
  <si>
    <t>Montáž batérie sprchovej nástennej pákovej, klasickej</t>
  </si>
  <si>
    <t>406745817</t>
  </si>
  <si>
    <t>117</t>
  </si>
  <si>
    <t>5513006390</t>
  </si>
  <si>
    <t>Sprchová nástenná betéria LYRA</t>
  </si>
  <si>
    <t>-1039883523</t>
  </si>
  <si>
    <t>118</t>
  </si>
  <si>
    <t>5513006820</t>
  </si>
  <si>
    <t>Sprchová sada LYRA</t>
  </si>
  <si>
    <t>-1174308967</t>
  </si>
  <si>
    <t>119</t>
  </si>
  <si>
    <t>551_01</t>
  </si>
  <si>
    <t>Spotrebný materiál k montáži celej sanity</t>
  </si>
  <si>
    <t>982118615</t>
  </si>
  <si>
    <t>120</t>
  </si>
  <si>
    <t>998725101</t>
  </si>
  <si>
    <t>Presun hmôt pre zariaďovacie predmety v objektoch výšky do 6 m</t>
  </si>
  <si>
    <t>-806657977</t>
  </si>
  <si>
    <t>121</t>
  </si>
  <si>
    <t>762332120</t>
  </si>
  <si>
    <t>Montáž viazaných konštrukcií krovov striech z reziva priemernej plochy 120-224 cm2</t>
  </si>
  <si>
    <t>1049821009</t>
  </si>
  <si>
    <t>122</t>
  </si>
  <si>
    <t>6051590200</t>
  </si>
  <si>
    <t>Väznica 100x140mm</t>
  </si>
  <si>
    <t>768064449</t>
  </si>
  <si>
    <t>123</t>
  </si>
  <si>
    <t>6051590201</t>
  </si>
  <si>
    <t>Stĺpik 150x150mm</t>
  </si>
  <si>
    <t>-2069550799</t>
  </si>
  <si>
    <t>124</t>
  </si>
  <si>
    <t>6051590202</t>
  </si>
  <si>
    <t>Pomúrnica 80x120mm</t>
  </si>
  <si>
    <t>-362390759</t>
  </si>
  <si>
    <t>125</t>
  </si>
  <si>
    <t>6051590203</t>
  </si>
  <si>
    <t>Hranol 50x50mm</t>
  </si>
  <si>
    <t>-1365856288</t>
  </si>
  <si>
    <t>126</t>
  </si>
  <si>
    <t>762341001</t>
  </si>
  <si>
    <t>Montáž debnenia jednoduchých striech, na kontralaty drevotrieskovými OSB doskami na zráz</t>
  </si>
  <si>
    <t>-219117747</t>
  </si>
  <si>
    <t>127</t>
  </si>
  <si>
    <t>6072628102</t>
  </si>
  <si>
    <t>Doska drevoštiepková OSB 3 do vlhkého prostrediahr. 12 mm (2500x1250mm)</t>
  </si>
  <si>
    <t>-1024712361</t>
  </si>
  <si>
    <t>128</t>
  </si>
  <si>
    <t>6072628103</t>
  </si>
  <si>
    <t>Doska drevoštiepková OSB 3 do vlhkého prostrediahr. 15 mm (2500x1250mm)</t>
  </si>
  <si>
    <t>1119342384</t>
  </si>
  <si>
    <t>129</t>
  </si>
  <si>
    <t>762341201</t>
  </si>
  <si>
    <t>Montáž latovania jednoduchých striech pre sklon do 60°</t>
  </si>
  <si>
    <t>1994599837</t>
  </si>
  <si>
    <t>130</t>
  </si>
  <si>
    <t>762341251</t>
  </si>
  <si>
    <t>Montáž kontralát pre sklon do 22°</t>
  </si>
  <si>
    <t>-2067773609</t>
  </si>
  <si>
    <t>131</t>
  </si>
  <si>
    <t>6051506900</t>
  </si>
  <si>
    <t>Lata 50 x 40mm</t>
  </si>
  <si>
    <t>-1228631397</t>
  </si>
  <si>
    <t>132</t>
  </si>
  <si>
    <t>762352811</t>
  </si>
  <si>
    <t>Demontáž konštrukcií krovov z hraneného reziva plochy 120 - 288cm2,  -0.01500t</t>
  </si>
  <si>
    <t>1047846778</t>
  </si>
  <si>
    <t>133</t>
  </si>
  <si>
    <t>762395000</t>
  </si>
  <si>
    <t>Spojovacie prostriedky  pre viazané konštrukcie krovov, debnenie a laťovanie, nadstrešné konštr., spádové kliny - svorky, dosky, klince, pásová oceľ, vruty</t>
  </si>
  <si>
    <t>-1415143690</t>
  </si>
  <si>
    <t>134</t>
  </si>
  <si>
    <t>762822100</t>
  </si>
  <si>
    <t>Montáž profilových nosníkov Steicojoist v časti prístavby</t>
  </si>
  <si>
    <t>1381128923</t>
  </si>
  <si>
    <t>135</t>
  </si>
  <si>
    <t>605_011</t>
  </si>
  <si>
    <t>STEICOjoist SJ 45/400</t>
  </si>
  <si>
    <t>499979560</t>
  </si>
  <si>
    <t>136</t>
  </si>
  <si>
    <t>605_0111</t>
  </si>
  <si>
    <t>Výstuha, výdreva z OSB 3 hr.25mm</t>
  </si>
  <si>
    <t>-461274245</t>
  </si>
  <si>
    <t>137</t>
  </si>
  <si>
    <t>762841110</t>
  </si>
  <si>
    <t>Montáž podbíjania stropov a striech rovných z hrubých dosiek na zraz</t>
  </si>
  <si>
    <t>1427073414</t>
  </si>
  <si>
    <t>138</t>
  </si>
  <si>
    <t>-364669345</t>
  </si>
  <si>
    <t>139</t>
  </si>
  <si>
    <t>762841811</t>
  </si>
  <si>
    <t>Demont.podbíjania obkladov stropov a striech sklonu do 60st., z dosiek hr.do 35 mm bez omietky,  -0.01400t</t>
  </si>
  <si>
    <t>102961815</t>
  </si>
  <si>
    <t>140</t>
  </si>
  <si>
    <t>762841821</t>
  </si>
  <si>
    <t>Demont. podbíjania obkladov stropov a striech sklonu do 60 st., z dosiek,  -0.04500t</t>
  </si>
  <si>
    <t>1067831241</t>
  </si>
  <si>
    <t>141</t>
  </si>
  <si>
    <t>998762102</t>
  </si>
  <si>
    <t>Presun hmôt pre konštrukcie tesárske v objektoch výšky do 12 m</t>
  </si>
  <si>
    <t>-2125164908</t>
  </si>
  <si>
    <t>142</t>
  </si>
  <si>
    <t>763138220</t>
  </si>
  <si>
    <t>Podhľad SDK Rigips RB 12.5 mm závesný, dvojúrovňová oceľová podkonštrukcia CD</t>
  </si>
  <si>
    <t>557503734</t>
  </si>
  <si>
    <t>143</t>
  </si>
  <si>
    <t>998763301</t>
  </si>
  <si>
    <t>Presun hmôt pre sádrokartónové konštrukcie v objektoch výšky do 7 m</t>
  </si>
  <si>
    <t>-335863306</t>
  </si>
  <si>
    <t>144</t>
  </si>
  <si>
    <t>764172070</t>
  </si>
  <si>
    <t>Krytina Ruukki štítové lemovanie vrchné sklon do 30°</t>
  </si>
  <si>
    <t>1356992731</t>
  </si>
  <si>
    <t>145</t>
  </si>
  <si>
    <t>764172074</t>
  </si>
  <si>
    <t>Krytina Ruukki úžľabie včetne tesnenia sklon do 30°</t>
  </si>
  <si>
    <t>-2005089882</t>
  </si>
  <si>
    <t>146</t>
  </si>
  <si>
    <t>764172080</t>
  </si>
  <si>
    <t>Krytina Ruukki hrebeň z hrebenáčov oblých sklon do 30°</t>
  </si>
  <si>
    <t>-1321270586</t>
  </si>
  <si>
    <t>147</t>
  </si>
  <si>
    <t>764172201</t>
  </si>
  <si>
    <t>Krytiny zo škridlových tabúľ Ruukki Monterrey, sklon do 30°, červená</t>
  </si>
  <si>
    <t>-311852094</t>
  </si>
  <si>
    <t>148</t>
  </si>
  <si>
    <t>764352223</t>
  </si>
  <si>
    <t>Žľaby z pozinkovaného PZ plechu, pododkvapové polkruhové r.š. 250 mm</t>
  </si>
  <si>
    <t>1989268231</t>
  </si>
  <si>
    <t>149</t>
  </si>
  <si>
    <t>764410250</t>
  </si>
  <si>
    <t>Oplechovanie parapetov z pozinkovaného PZ plechu, vrátane rohov r.š. 330 mm</t>
  </si>
  <si>
    <t>-383408953</t>
  </si>
  <si>
    <t>150</t>
  </si>
  <si>
    <t>764451202</t>
  </si>
  <si>
    <t>Zvodové rúry z pozinkovaného PZ plechu, štvorcové s dĺžkou strany 100 mm</t>
  </si>
  <si>
    <t>703890427</t>
  </si>
  <si>
    <t>151</t>
  </si>
  <si>
    <t>998764101</t>
  </si>
  <si>
    <t>Presun hmôt pre konštrukcie klampiarske v objektoch výšky do 6 m</t>
  </si>
  <si>
    <t>495623071</t>
  </si>
  <si>
    <t>152</t>
  </si>
  <si>
    <t>765311810</t>
  </si>
  <si>
    <t>Demontáž pálenej krytiny zo škridiel bobroviek na sucho do sutiny,  -0,06700t</t>
  </si>
  <si>
    <t>-303629006</t>
  </si>
  <si>
    <t>153</t>
  </si>
  <si>
    <t>765901022</t>
  </si>
  <si>
    <t>Strešná fólia DÖRKEN Delta Vent S, na plné debnenie</t>
  </si>
  <si>
    <t>-670801799</t>
  </si>
  <si>
    <t>154</t>
  </si>
  <si>
    <t>766621021</t>
  </si>
  <si>
    <t xml:space="preserve">Montáž okien plastových jednodielných so zasklením š. 900 mm  x v. 600 mm    </t>
  </si>
  <si>
    <t>-1879277088</t>
  </si>
  <si>
    <t>155</t>
  </si>
  <si>
    <t>6114104100</t>
  </si>
  <si>
    <t>Plastové okno  H/B 900/600 mm otváravo-sklopné, izolačné trojsklo, biele</t>
  </si>
  <si>
    <t>-1844583492</t>
  </si>
  <si>
    <t>156</t>
  </si>
  <si>
    <t>766621031</t>
  </si>
  <si>
    <t xml:space="preserve">Montáž okien plastových jednodielných so zasklením š. 1000 mm  x v. 600 mm    </t>
  </si>
  <si>
    <t>902484005</t>
  </si>
  <si>
    <t>157</t>
  </si>
  <si>
    <t>6114111100</t>
  </si>
  <si>
    <t>Plastové okno  H/B 1000/  600 mm jednokrídlové otváravo-sklopné, izolačné trojsklo, biele</t>
  </si>
  <si>
    <t>1957618808</t>
  </si>
  <si>
    <t>158</t>
  </si>
  <si>
    <t>766621051</t>
  </si>
  <si>
    <t xml:space="preserve">Montáž okna plastového jednodielneho so zasklením š. 1180 mm  x v. 870 mm   </t>
  </si>
  <si>
    <t>444505212</t>
  </si>
  <si>
    <t>159</t>
  </si>
  <si>
    <t>6114113300</t>
  </si>
  <si>
    <t>Plastové okno  H/B 1180/  870 mm jednokrídlové otváravo-sklopné, izolačné trojsklo, biele</t>
  </si>
  <si>
    <t>-972040021</t>
  </si>
  <si>
    <t>160</t>
  </si>
  <si>
    <t>766621321</t>
  </si>
  <si>
    <t xml:space="preserve">Montáž okien plastových dvojdielných  so zasklením š. 1500 mm  x v. 750 mm    </t>
  </si>
  <si>
    <t>-1106370790</t>
  </si>
  <si>
    <t>161</t>
  </si>
  <si>
    <t>6114116300</t>
  </si>
  <si>
    <t>Plastové okno  H/B 1500/750 mm dvojkrídlové otváravo-sklopné, izolačné trojsklo, biele</t>
  </si>
  <si>
    <t>1797738286</t>
  </si>
  <si>
    <t>162</t>
  </si>
  <si>
    <t>766641111</t>
  </si>
  <si>
    <t xml:space="preserve">Montáž dverí plastových, vchodových jednodielnych, so zasklením v. 2 m  x š. 0,9 m    </t>
  </si>
  <si>
    <t>639211336</t>
  </si>
  <si>
    <t>163</t>
  </si>
  <si>
    <t>6114122301</t>
  </si>
  <si>
    <t>Plastové vstupné dvere  H/B 2000/  900 mm SALAMANDER plné</t>
  </si>
  <si>
    <t>1895964180</t>
  </si>
  <si>
    <t>164</t>
  </si>
  <si>
    <t>766661512</t>
  </si>
  <si>
    <t>Montáž dverového krídla kompletiz.otváravého z tvrdého dreva s polodrážkou, jednokrídlové</t>
  </si>
  <si>
    <t>-324449110</t>
  </si>
  <si>
    <t>165</t>
  </si>
  <si>
    <t>6116014100</t>
  </si>
  <si>
    <t>Dvere vnútorné hladké plné jednokrídlové   70x197 cm prefa</t>
  </si>
  <si>
    <t>421274979</t>
  </si>
  <si>
    <t>166</t>
  </si>
  <si>
    <t>6116017100</t>
  </si>
  <si>
    <t>Dvere vnútorné hladké plné jednokrídlové   80x197 cm prefa</t>
  </si>
  <si>
    <t>1022677562</t>
  </si>
  <si>
    <t>167</t>
  </si>
  <si>
    <t>6117103000.1</t>
  </si>
  <si>
    <t>Kľučky, kovanie pre vnútorné dvere vrátane vložky</t>
  </si>
  <si>
    <t>1799091093</t>
  </si>
  <si>
    <t>168</t>
  </si>
  <si>
    <t>766694141</t>
  </si>
  <si>
    <t>Montáž parapetnej dosky plastovej šírky do 300 mm, dĺžky do 1000 mm</t>
  </si>
  <si>
    <t>449387540</t>
  </si>
  <si>
    <t>169</t>
  </si>
  <si>
    <t>6119000980</t>
  </si>
  <si>
    <t>Vnútorné parapetné dosky plastové komôrkové,B=300mm biela</t>
  </si>
  <si>
    <t>97876590</t>
  </si>
  <si>
    <t>170</t>
  </si>
  <si>
    <t>766694142</t>
  </si>
  <si>
    <t>Montáž parapetnej dosky plastovej šírky do 300 mm, dĺžky 1000-1600 mm</t>
  </si>
  <si>
    <t>1172873132</t>
  </si>
  <si>
    <t>171</t>
  </si>
  <si>
    <t>1379286824</t>
  </si>
  <si>
    <t>172</t>
  </si>
  <si>
    <t>766699750</t>
  </si>
  <si>
    <t>Montáž vetracej mriežky do štítu strechy</t>
  </si>
  <si>
    <t>-858628771</t>
  </si>
  <si>
    <t>173</t>
  </si>
  <si>
    <t>4290047485</t>
  </si>
  <si>
    <t>Vetracia mriežka hranatá 150x150mm PVC</t>
  </si>
  <si>
    <t>-1798794305</t>
  </si>
  <si>
    <t>174</t>
  </si>
  <si>
    <t>766702111</t>
  </si>
  <si>
    <t>Montáž zárubní obložkových pre dvere jednokrídlové hr.steny od 150mm do 300 mm</t>
  </si>
  <si>
    <t>-817664691</t>
  </si>
  <si>
    <t>175</t>
  </si>
  <si>
    <t>6117103030</t>
  </si>
  <si>
    <t>Zárubňa obložková</t>
  </si>
  <si>
    <t>-1257513884</t>
  </si>
  <si>
    <t>176</t>
  </si>
  <si>
    <t>766821020</t>
  </si>
  <si>
    <t>Dodanie a montáž wc kabíniek</t>
  </si>
  <si>
    <t>1898145428</t>
  </si>
  <si>
    <t>177</t>
  </si>
  <si>
    <t>998766101</t>
  </si>
  <si>
    <t>Presun hmot pre konštrukcie stolárske v objektoch výšky do 6 m</t>
  </si>
  <si>
    <t>1410279415</t>
  </si>
  <si>
    <t>178</t>
  </si>
  <si>
    <t>767585101</t>
  </si>
  <si>
    <t>Montáž oceľových profilov zvarovaním pre strešnú konštrukciu</t>
  </si>
  <si>
    <t>-110085759</t>
  </si>
  <si>
    <t>179</t>
  </si>
  <si>
    <t>1348331500</t>
  </si>
  <si>
    <t>Tyč oceľová prierezu UPE 200 mm, ozn. 11 373, podľa EN ISO S235JRG2</t>
  </si>
  <si>
    <t>360241055</t>
  </si>
  <si>
    <t>180</t>
  </si>
  <si>
    <t>1348332501</t>
  </si>
  <si>
    <t>Tyč oceľová prierezu UPE 260 mm, ozn. 11 373, podľa EN ISO S235JRG2</t>
  </si>
  <si>
    <t>-184451108</t>
  </si>
  <si>
    <t>181</t>
  </si>
  <si>
    <t>134_01</t>
  </si>
  <si>
    <t>Kotevná platňa hr.10mm s kotvami 4x M12x150</t>
  </si>
  <si>
    <t>-792409872</t>
  </si>
  <si>
    <t>182</t>
  </si>
  <si>
    <t>330080049</t>
  </si>
  <si>
    <t>Auto, žeriav, zdvihák hydraulický pre umiestnenie oceľových profilov</t>
  </si>
  <si>
    <t>465460016</t>
  </si>
  <si>
    <t>183</t>
  </si>
  <si>
    <t>998767101</t>
  </si>
  <si>
    <t>Presun hmôt pre kovové stavebné doplnkové konštrukcie v objektoch výšky do 6 m</t>
  </si>
  <si>
    <t>2055333662</t>
  </si>
  <si>
    <t>184</t>
  </si>
  <si>
    <t>771411006</t>
  </si>
  <si>
    <t>Montáž soklíkov z obkladačiek do malty veľ. 450 x 80 mm</t>
  </si>
  <si>
    <t>1845942599</t>
  </si>
  <si>
    <t>185</t>
  </si>
  <si>
    <t>5978650010</t>
  </si>
  <si>
    <t>Dlažba 450x450mm</t>
  </si>
  <si>
    <t>-815873458</t>
  </si>
  <si>
    <t>186</t>
  </si>
  <si>
    <t>771575545</t>
  </si>
  <si>
    <t>Montáž podláh z dlaždíc keramických do tmelu veľ. 450 x 450 mm</t>
  </si>
  <si>
    <t>1092196498</t>
  </si>
  <si>
    <t>187</t>
  </si>
  <si>
    <t>-1834184329</t>
  </si>
  <si>
    <t>188</t>
  </si>
  <si>
    <t>597_01</t>
  </si>
  <si>
    <t>Flexi lepidlo</t>
  </si>
  <si>
    <t>44205485</t>
  </si>
  <si>
    <t>189</t>
  </si>
  <si>
    <t>998771101</t>
  </si>
  <si>
    <t>Presun hmôt pre podlahy z dlaždíc v objektoch výšky do 6m</t>
  </si>
  <si>
    <t>-900036967</t>
  </si>
  <si>
    <t>190</t>
  </si>
  <si>
    <t>776520003</t>
  </si>
  <si>
    <t>Položenie športového povrchu PVC hrúbky 6,0 mm nalepením</t>
  </si>
  <si>
    <t>-2116316497</t>
  </si>
  <si>
    <t>191</t>
  </si>
  <si>
    <t>2841288210</t>
  </si>
  <si>
    <t>Elite 60 (GRABO) + príslušenstvo</t>
  </si>
  <si>
    <t>276456689</t>
  </si>
  <si>
    <t>192</t>
  </si>
  <si>
    <t>776551830</t>
  </si>
  <si>
    <t>Stiahnutie povlakových podláh voľne položených,  -0,00100t</t>
  </si>
  <si>
    <t>10918162</t>
  </si>
  <si>
    <t>193</t>
  </si>
  <si>
    <t>776995111</t>
  </si>
  <si>
    <t>Ostatné práce - lepenie soklíkových líšt</t>
  </si>
  <si>
    <t>-1653943911</t>
  </si>
  <si>
    <t>194</t>
  </si>
  <si>
    <t>5624900340</t>
  </si>
  <si>
    <t xml:space="preserve">Plastová soklová lišta </t>
  </si>
  <si>
    <t>-302392435</t>
  </si>
  <si>
    <t>195</t>
  </si>
  <si>
    <t>998776101</t>
  </si>
  <si>
    <t>Presun hmôt pre podlahy povlakové v objektoch výšky do 6 m</t>
  </si>
  <si>
    <t>-364234177</t>
  </si>
  <si>
    <t>196</t>
  </si>
  <si>
    <t>781441017</t>
  </si>
  <si>
    <t>Montáž obkladov vnút. a vonk. stien z obkladačiek hutných alebo keram. do malty 300 x 200 mm</t>
  </si>
  <si>
    <t>348380223</t>
  </si>
  <si>
    <t>197</t>
  </si>
  <si>
    <t>5978650150</t>
  </si>
  <si>
    <t>Obkladačka 200x300mm farba svetlo béžová</t>
  </si>
  <si>
    <t>-707590430</t>
  </si>
  <si>
    <t>198</t>
  </si>
  <si>
    <t>642545577</t>
  </si>
  <si>
    <t>199</t>
  </si>
  <si>
    <t>781491111</t>
  </si>
  <si>
    <t>Montáž plastových profilov pre obklad do tmelu - roh steny</t>
  </si>
  <si>
    <t>275286844</t>
  </si>
  <si>
    <t>200</t>
  </si>
  <si>
    <t>5628470001</t>
  </si>
  <si>
    <t>Profil ukončujúci PVC biely - lišta na obklad</t>
  </si>
  <si>
    <t>1141055638</t>
  </si>
  <si>
    <t>201</t>
  </si>
  <si>
    <t>998781101</t>
  </si>
  <si>
    <t>Presun hmôt pre obklady keramické v objektoch výšky do 6 m</t>
  </si>
  <si>
    <t>1163365836</t>
  </si>
  <si>
    <t>202</t>
  </si>
  <si>
    <t>783101821</t>
  </si>
  <si>
    <t>Odstránenie starých náterov z oceľových konštrukcií ťažkých A pieskovaním</t>
  </si>
  <si>
    <t>-942250788</t>
  </si>
  <si>
    <t>203</t>
  </si>
  <si>
    <t>783271007</t>
  </si>
  <si>
    <t>Nátery kov.stav.doplnk.konštr. polyuretánové farby šedej základné - 35µm</t>
  </si>
  <si>
    <t>30268195</t>
  </si>
  <si>
    <t>204</t>
  </si>
  <si>
    <t>783293112</t>
  </si>
  <si>
    <t>Nátery kov.stav.doplnk.konštr. antikoróznou farbou, riediteľnou vodou PAMAKRYL Z biely dvojnásobný</t>
  </si>
  <si>
    <t>2054803955</t>
  </si>
  <si>
    <t>205</t>
  </si>
  <si>
    <t>783782203</t>
  </si>
  <si>
    <t>Nátery tesárskych konštrukcií povrchová impregnácia Bochemitom QB</t>
  </si>
  <si>
    <t>-1359187611</t>
  </si>
  <si>
    <t>206</t>
  </si>
  <si>
    <t>784410100</t>
  </si>
  <si>
    <t>Penetrovanie jednonásobné jemnozrnných podkladov výšky do 3, 80 m</t>
  </si>
  <si>
    <t>1291100912</t>
  </si>
  <si>
    <t>207</t>
  </si>
  <si>
    <t>784410500</t>
  </si>
  <si>
    <t>Prebrúsenie a oprášenie jemnozrnných povrchov výšky do 3, 80 m</t>
  </si>
  <si>
    <t>1683894876</t>
  </si>
  <si>
    <t>208</t>
  </si>
  <si>
    <t>784418011</t>
  </si>
  <si>
    <t xml:space="preserve">Zakrývanie otvorov fóliou v miestnostiach alebo na schodisku   </t>
  </si>
  <si>
    <t>732296904</t>
  </si>
  <si>
    <t>209</t>
  </si>
  <si>
    <t>784418012</t>
  </si>
  <si>
    <t xml:space="preserve">Zakrývanie podláh a zariadení papierom v miestnostiach alebo na schodisku   </t>
  </si>
  <si>
    <t>1081782277</t>
  </si>
  <si>
    <t>210</t>
  </si>
  <si>
    <t>784452263</t>
  </si>
  <si>
    <t xml:space="preserve">Maľby z maliarskych zmesí Primalex, Farmal, ručne nanášané jednonásobné základné na podklad hrubozrnný  výšky do 3, 80 m   </t>
  </si>
  <si>
    <t>-2108821915</t>
  </si>
  <si>
    <t>211</t>
  </si>
  <si>
    <t>784452463</t>
  </si>
  <si>
    <t>Maľby z maliarskych zmesí Primalex, Farmal, ručne nanášané jednonásobné na podklad hrubozrnný  výšky do 3, 80 m - ďalší náter na steny  a stropy</t>
  </si>
  <si>
    <t>-985841225</t>
  </si>
  <si>
    <t>212</t>
  </si>
  <si>
    <t>210_01</t>
  </si>
  <si>
    <t>Demontáž existujúcich rozvodov elektroinštalácie do sute</t>
  </si>
  <si>
    <t>1036484698</t>
  </si>
  <si>
    <t>213</t>
  </si>
  <si>
    <t>210_02</t>
  </si>
  <si>
    <t>Nové rozvody elektroinštalácie (materiál, práca) - vrátane zásuviek, vypínačov (štandard biela) a svietidiel</t>
  </si>
  <si>
    <t>-579289575</t>
  </si>
  <si>
    <t>214</t>
  </si>
  <si>
    <t>210_03</t>
  </si>
  <si>
    <t>Bleskozvod a zemnenie</t>
  </si>
  <si>
    <t>1266104188</t>
  </si>
  <si>
    <t>215</t>
  </si>
  <si>
    <t>210_04</t>
  </si>
  <si>
    <t>Elektrická prípojka</t>
  </si>
  <si>
    <t>-1772087104</t>
  </si>
  <si>
    <t>216</t>
  </si>
  <si>
    <t>210461003</t>
  </si>
  <si>
    <t>Dodávka a montáž vykurovacích infrapanelov - 10ks</t>
  </si>
  <si>
    <t>1479332604</t>
  </si>
  <si>
    <t>EKOFORM spol. s r.o.</t>
  </si>
  <si>
    <t>Ing. Katarína Mihálková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</si>
</sst>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165" fontId="2" fillId="0" borderId="0" xfId="0" applyNumberFormat="1" applyFont="1" applyBorder="1" applyAlignment="1">
      <alignment horizontal="center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2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32" fillId="0" borderId="25" xfId="0" applyFont="1" applyBorder="1" applyAlignment="1" applyProtection="1">
      <alignment horizontal="left" vertical="center" wrapText="1"/>
      <protection locked="0"/>
    </xf>
    <xf numFmtId="4" fontId="32" fillId="0" borderId="25" xfId="0" applyNumberFormat="1" applyFont="1" applyBorder="1" applyAlignment="1" applyProtection="1">
      <alignment vertical="center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tabSelected="1" zoomScale="120" zoomScaleNormal="120" workbookViewId="0">
      <pane ySplit="1" topLeftCell="A78" activePane="bottomLeft" state="frozen"/>
      <selection pane="bottomLeft" activeCell="Y87" sqref="Y87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3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R2" s="152" t="s">
        <v>8</v>
      </c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S2" s="18" t="s">
        <v>9</v>
      </c>
      <c r="BT2" s="18" t="s">
        <v>10</v>
      </c>
    </row>
    <row r="3" spans="1:73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" customHeight="1">
      <c r="B4" s="22"/>
      <c r="C4" s="172" t="s">
        <v>11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23"/>
      <c r="AS4" s="17" t="s">
        <v>12</v>
      </c>
      <c r="BS4" s="18" t="s">
        <v>13</v>
      </c>
    </row>
    <row r="5" spans="1:73" ht="14.4" customHeight="1">
      <c r="B5" s="22"/>
      <c r="C5" s="24"/>
      <c r="D5" s="25" t="s">
        <v>14</v>
      </c>
      <c r="E5" s="24"/>
      <c r="F5" s="24"/>
      <c r="G5" s="24"/>
      <c r="H5" s="24"/>
      <c r="I5" s="24"/>
      <c r="J5" s="24"/>
      <c r="K5" s="185" t="s">
        <v>15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24"/>
      <c r="AQ5" s="23"/>
      <c r="BS5" s="18" t="s">
        <v>9</v>
      </c>
    </row>
    <row r="6" spans="1:73" ht="36.9" customHeight="1">
      <c r="B6" s="22"/>
      <c r="C6" s="24"/>
      <c r="D6" s="27" t="s">
        <v>16</v>
      </c>
      <c r="E6" s="24"/>
      <c r="F6" s="24"/>
      <c r="G6" s="24"/>
      <c r="H6" s="24"/>
      <c r="I6" s="24"/>
      <c r="J6" s="24"/>
      <c r="K6" s="186" t="s">
        <v>17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24"/>
      <c r="AQ6" s="23"/>
      <c r="BS6" s="18" t="s">
        <v>9</v>
      </c>
    </row>
    <row r="7" spans="1:73" ht="14.4" customHeight="1">
      <c r="B7" s="22"/>
      <c r="C7" s="24"/>
      <c r="D7" s="28" t="s">
        <v>18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19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" customHeight="1">
      <c r="B8" s="22"/>
      <c r="C8" s="24"/>
      <c r="D8" s="28" t="s">
        <v>20</v>
      </c>
      <c r="E8" s="24"/>
      <c r="F8" s="24"/>
      <c r="G8" s="24"/>
      <c r="H8" s="24"/>
      <c r="I8" s="24"/>
      <c r="J8" s="24"/>
      <c r="K8" s="26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22</v>
      </c>
      <c r="AL8" s="24"/>
      <c r="AM8" s="24"/>
      <c r="AN8" s="149">
        <v>43058</v>
      </c>
      <c r="AO8" s="24"/>
      <c r="AP8" s="24"/>
      <c r="AQ8" s="23"/>
      <c r="BS8" s="18" t="s">
        <v>9</v>
      </c>
    </row>
    <row r="9" spans="1:73" ht="14.4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" customHeight="1">
      <c r="B10" s="22"/>
      <c r="C10" s="24"/>
      <c r="D10" s="28" t="s">
        <v>23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24</v>
      </c>
      <c r="AL10" s="24"/>
      <c r="AM10" s="24"/>
      <c r="AN10" s="26" t="s">
        <v>25</v>
      </c>
      <c r="AO10" s="24"/>
      <c r="AP10" s="24"/>
      <c r="AQ10" s="23"/>
      <c r="BS10" s="18" t="s">
        <v>9</v>
      </c>
    </row>
    <row r="11" spans="1:73" ht="18.45" customHeight="1">
      <c r="B11" s="22"/>
      <c r="C11" s="24"/>
      <c r="D11" s="24"/>
      <c r="E11" s="26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26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" customHeight="1">
      <c r="B13" s="22"/>
      <c r="C13" s="24"/>
      <c r="D13" s="28" t="s">
        <v>27</v>
      </c>
      <c r="E13" s="24"/>
      <c r="F13" s="24"/>
      <c r="G13" s="24"/>
      <c r="H13" s="24"/>
      <c r="I13" s="24"/>
      <c r="J13" s="24" t="s">
        <v>1012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24</v>
      </c>
      <c r="AL13" s="24"/>
      <c r="AM13" s="24"/>
      <c r="AN13" s="26">
        <v>31437842</v>
      </c>
      <c r="AO13" s="24"/>
      <c r="AP13" s="24"/>
      <c r="AQ13" s="23"/>
      <c r="BS13" s="18" t="s">
        <v>9</v>
      </c>
    </row>
    <row r="14" spans="1:73" ht="13.2">
      <c r="B14" s="22"/>
      <c r="C14" s="24"/>
      <c r="D14" s="24"/>
      <c r="E14" s="26" t="s">
        <v>28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26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" customHeight="1">
      <c r="B16" s="22"/>
      <c r="C16" s="24"/>
      <c r="D16" s="28" t="s">
        <v>29</v>
      </c>
      <c r="E16" s="24"/>
      <c r="F16" s="24"/>
      <c r="G16" s="24"/>
      <c r="H16" s="24"/>
      <c r="I16" s="24"/>
      <c r="J16" s="24" t="s">
        <v>96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24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45" customHeight="1">
      <c r="B17" s="22"/>
      <c r="C17" s="24"/>
      <c r="D17" s="24"/>
      <c r="E17" s="26" t="s">
        <v>28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26</v>
      </c>
      <c r="AL17" s="24"/>
      <c r="AM17" s="24"/>
      <c r="AN17" s="26" t="s">
        <v>5</v>
      </c>
      <c r="AO17" s="24"/>
      <c r="AP17" s="24"/>
      <c r="AQ17" s="23"/>
      <c r="BS17" s="18" t="s">
        <v>30</v>
      </c>
    </row>
    <row r="18" spans="2:71" ht="6.9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9</v>
      </c>
    </row>
    <row r="19" spans="2:71" ht="14.4" customHeight="1">
      <c r="B19" s="22"/>
      <c r="C19" s="24"/>
      <c r="D19" s="28" t="s">
        <v>31</v>
      </c>
      <c r="E19" s="24"/>
      <c r="F19" s="24"/>
      <c r="G19" s="24"/>
      <c r="H19" s="24"/>
      <c r="I19" s="24"/>
      <c r="J19" s="24" t="s">
        <v>1013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24</v>
      </c>
      <c r="AL19" s="24"/>
      <c r="AM19" s="24"/>
      <c r="AN19" s="26" t="s">
        <v>5</v>
      </c>
      <c r="AO19" s="24"/>
      <c r="AP19" s="24"/>
      <c r="AQ19" s="23"/>
      <c r="BS19" s="18" t="s">
        <v>9</v>
      </c>
    </row>
    <row r="20" spans="2:71" ht="18.45" customHeight="1">
      <c r="B20" s="22"/>
      <c r="C20" s="24"/>
      <c r="D20" s="24"/>
      <c r="E20" s="26" t="s">
        <v>28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26</v>
      </c>
      <c r="AL20" s="24"/>
      <c r="AM20" s="24"/>
      <c r="AN20" s="26" t="s">
        <v>5</v>
      </c>
      <c r="AO20" s="24"/>
      <c r="AP20" s="24"/>
      <c r="AQ20" s="23"/>
    </row>
    <row r="21" spans="2:71" ht="6.9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3.2">
      <c r="B22" s="22"/>
      <c r="C22" s="24"/>
      <c r="D22" s="28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87" t="s">
        <v>5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24"/>
      <c r="AP23" s="24"/>
      <c r="AQ23" s="23"/>
    </row>
    <row r="24" spans="2:71" ht="6.9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" customHeight="1">
      <c r="B26" s="22"/>
      <c r="C26" s="24"/>
      <c r="D26" s="30" t="s">
        <v>33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79">
        <f>ROUND(AG87,2)</f>
        <v>123917</v>
      </c>
      <c r="AL26" s="180"/>
      <c r="AM26" s="180"/>
      <c r="AN26" s="180"/>
      <c r="AO26" s="180"/>
      <c r="AP26" s="24"/>
      <c r="AQ26" s="23"/>
    </row>
    <row r="27" spans="2:71" ht="14.4" customHeight="1">
      <c r="B27" s="22"/>
      <c r="C27" s="24"/>
      <c r="D27" s="30" t="s">
        <v>34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79">
        <f>ROUND(AG90,2)</f>
        <v>0</v>
      </c>
      <c r="AL27" s="179"/>
      <c r="AM27" s="179"/>
      <c r="AN27" s="179"/>
      <c r="AO27" s="179"/>
      <c r="AP27" s="24"/>
      <c r="AQ27" s="23"/>
    </row>
    <row r="28" spans="2:71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5" customHeight="1">
      <c r="B29" s="31"/>
      <c r="C29" s="32"/>
      <c r="D29" s="34" t="s">
        <v>35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81">
        <f>ROUND(AK26+AK27,2)</f>
        <v>123917</v>
      </c>
      <c r="AL29" s="182"/>
      <c r="AM29" s="182"/>
      <c r="AN29" s="182"/>
      <c r="AO29" s="182"/>
      <c r="AP29" s="32"/>
      <c r="AQ29" s="33"/>
    </row>
    <row r="30" spans="2:71" s="1" customFormat="1" ht="6.9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" customHeight="1">
      <c r="B31" s="36"/>
      <c r="C31" s="37"/>
      <c r="D31" s="38" t="s">
        <v>36</v>
      </c>
      <c r="E31" s="37"/>
      <c r="F31" s="38" t="s">
        <v>37</v>
      </c>
      <c r="G31" s="37"/>
      <c r="H31" s="37"/>
      <c r="I31" s="37"/>
      <c r="J31" s="37"/>
      <c r="K31" s="37"/>
      <c r="L31" s="176">
        <v>0.2</v>
      </c>
      <c r="M31" s="177"/>
      <c r="N31" s="177"/>
      <c r="O31" s="177"/>
      <c r="P31" s="37"/>
      <c r="Q31" s="37"/>
      <c r="R31" s="37"/>
      <c r="S31" s="37"/>
      <c r="T31" s="40" t="s">
        <v>38</v>
      </c>
      <c r="U31" s="37"/>
      <c r="V31" s="37"/>
      <c r="W31" s="178">
        <f>ROUND(AZ87+SUM(CD91),2)</f>
        <v>0</v>
      </c>
      <c r="X31" s="177"/>
      <c r="Y31" s="177"/>
      <c r="Z31" s="177"/>
      <c r="AA31" s="177"/>
      <c r="AB31" s="177"/>
      <c r="AC31" s="177"/>
      <c r="AD31" s="177"/>
      <c r="AE31" s="177"/>
      <c r="AF31" s="37"/>
      <c r="AG31" s="37"/>
      <c r="AH31" s="37"/>
      <c r="AI31" s="37"/>
      <c r="AJ31" s="37"/>
      <c r="AK31" s="178">
        <f>ROUND(AV87+SUM(BY91),2)</f>
        <v>0</v>
      </c>
      <c r="AL31" s="177"/>
      <c r="AM31" s="177"/>
      <c r="AN31" s="177"/>
      <c r="AO31" s="177"/>
      <c r="AP31" s="37"/>
      <c r="AQ31" s="41"/>
    </row>
    <row r="32" spans="2:71" s="2" customFormat="1" ht="14.4" customHeight="1">
      <c r="B32" s="36"/>
      <c r="C32" s="37"/>
      <c r="D32" s="37"/>
      <c r="E32" s="37"/>
      <c r="F32" s="38" t="s">
        <v>39</v>
      </c>
      <c r="G32" s="37"/>
      <c r="H32" s="37"/>
      <c r="I32" s="37"/>
      <c r="J32" s="37"/>
      <c r="K32" s="37"/>
      <c r="L32" s="176">
        <v>0.2</v>
      </c>
      <c r="M32" s="177"/>
      <c r="N32" s="177"/>
      <c r="O32" s="177"/>
      <c r="P32" s="37"/>
      <c r="Q32" s="37"/>
      <c r="R32" s="37"/>
      <c r="S32" s="37"/>
      <c r="T32" s="40" t="s">
        <v>38</v>
      </c>
      <c r="U32" s="37"/>
      <c r="V32" s="37"/>
      <c r="W32" s="178">
        <f>ROUND(BA87+SUM(CE91),2)</f>
        <v>123917</v>
      </c>
      <c r="X32" s="177"/>
      <c r="Y32" s="177"/>
      <c r="Z32" s="177"/>
      <c r="AA32" s="177"/>
      <c r="AB32" s="177"/>
      <c r="AC32" s="177"/>
      <c r="AD32" s="177"/>
      <c r="AE32" s="177"/>
      <c r="AF32" s="37"/>
      <c r="AG32" s="37"/>
      <c r="AH32" s="37"/>
      <c r="AI32" s="37"/>
      <c r="AJ32" s="37"/>
      <c r="AK32" s="178">
        <f>ROUND(AW87+SUM(BZ91),2)</f>
        <v>24783.4</v>
      </c>
      <c r="AL32" s="177"/>
      <c r="AM32" s="177"/>
      <c r="AN32" s="177"/>
      <c r="AO32" s="177"/>
      <c r="AP32" s="37"/>
      <c r="AQ32" s="41"/>
    </row>
    <row r="33" spans="2:43" s="2" customFormat="1" ht="14.4" hidden="1" customHeight="1">
      <c r="B33" s="36"/>
      <c r="C33" s="37"/>
      <c r="D33" s="37"/>
      <c r="E33" s="37"/>
      <c r="F33" s="38" t="s">
        <v>40</v>
      </c>
      <c r="G33" s="37"/>
      <c r="H33" s="37"/>
      <c r="I33" s="37"/>
      <c r="J33" s="37"/>
      <c r="K33" s="37"/>
      <c r="L33" s="176">
        <v>0.2</v>
      </c>
      <c r="M33" s="177"/>
      <c r="N33" s="177"/>
      <c r="O33" s="177"/>
      <c r="P33" s="37"/>
      <c r="Q33" s="37"/>
      <c r="R33" s="37"/>
      <c r="S33" s="37"/>
      <c r="T33" s="40" t="s">
        <v>38</v>
      </c>
      <c r="U33" s="37"/>
      <c r="V33" s="37"/>
      <c r="W33" s="178">
        <f>ROUND(BB87+SUM(CF91),2)</f>
        <v>0</v>
      </c>
      <c r="X33" s="177"/>
      <c r="Y33" s="177"/>
      <c r="Z33" s="177"/>
      <c r="AA33" s="177"/>
      <c r="AB33" s="177"/>
      <c r="AC33" s="177"/>
      <c r="AD33" s="177"/>
      <c r="AE33" s="177"/>
      <c r="AF33" s="37"/>
      <c r="AG33" s="37"/>
      <c r="AH33" s="37"/>
      <c r="AI33" s="37"/>
      <c r="AJ33" s="37"/>
      <c r="AK33" s="178">
        <v>0</v>
      </c>
      <c r="AL33" s="177"/>
      <c r="AM33" s="177"/>
      <c r="AN33" s="177"/>
      <c r="AO33" s="177"/>
      <c r="AP33" s="37"/>
      <c r="AQ33" s="41"/>
    </row>
    <row r="34" spans="2:43" s="2" customFormat="1" ht="14.4" hidden="1" customHeight="1">
      <c r="B34" s="36"/>
      <c r="C34" s="37"/>
      <c r="D34" s="37"/>
      <c r="E34" s="37"/>
      <c r="F34" s="38" t="s">
        <v>41</v>
      </c>
      <c r="G34" s="37"/>
      <c r="H34" s="37"/>
      <c r="I34" s="37"/>
      <c r="J34" s="37"/>
      <c r="K34" s="37"/>
      <c r="L34" s="176">
        <v>0.2</v>
      </c>
      <c r="M34" s="177"/>
      <c r="N34" s="177"/>
      <c r="O34" s="177"/>
      <c r="P34" s="37"/>
      <c r="Q34" s="37"/>
      <c r="R34" s="37"/>
      <c r="S34" s="37"/>
      <c r="T34" s="40" t="s">
        <v>38</v>
      </c>
      <c r="U34" s="37"/>
      <c r="V34" s="37"/>
      <c r="W34" s="178">
        <f>ROUND(BC87+SUM(CG91),2)</f>
        <v>0</v>
      </c>
      <c r="X34" s="177"/>
      <c r="Y34" s="177"/>
      <c r="Z34" s="177"/>
      <c r="AA34" s="177"/>
      <c r="AB34" s="177"/>
      <c r="AC34" s="177"/>
      <c r="AD34" s="177"/>
      <c r="AE34" s="177"/>
      <c r="AF34" s="37"/>
      <c r="AG34" s="37"/>
      <c r="AH34" s="37"/>
      <c r="AI34" s="37"/>
      <c r="AJ34" s="37"/>
      <c r="AK34" s="178">
        <v>0</v>
      </c>
      <c r="AL34" s="177"/>
      <c r="AM34" s="177"/>
      <c r="AN34" s="177"/>
      <c r="AO34" s="177"/>
      <c r="AP34" s="37"/>
      <c r="AQ34" s="41"/>
    </row>
    <row r="35" spans="2:43" s="2" customFormat="1" ht="14.4" hidden="1" customHeight="1">
      <c r="B35" s="36"/>
      <c r="C35" s="37"/>
      <c r="D35" s="37"/>
      <c r="E35" s="37"/>
      <c r="F35" s="38" t="s">
        <v>42</v>
      </c>
      <c r="G35" s="37"/>
      <c r="H35" s="37"/>
      <c r="I35" s="37"/>
      <c r="J35" s="37"/>
      <c r="K35" s="37"/>
      <c r="L35" s="176">
        <v>0</v>
      </c>
      <c r="M35" s="177"/>
      <c r="N35" s="177"/>
      <c r="O35" s="177"/>
      <c r="P35" s="37"/>
      <c r="Q35" s="37"/>
      <c r="R35" s="37"/>
      <c r="S35" s="37"/>
      <c r="T35" s="40" t="s">
        <v>38</v>
      </c>
      <c r="U35" s="37"/>
      <c r="V35" s="37"/>
      <c r="W35" s="178">
        <f>ROUND(BD87+SUM(CH91),2)</f>
        <v>0</v>
      </c>
      <c r="X35" s="177"/>
      <c r="Y35" s="177"/>
      <c r="Z35" s="177"/>
      <c r="AA35" s="177"/>
      <c r="AB35" s="177"/>
      <c r="AC35" s="177"/>
      <c r="AD35" s="177"/>
      <c r="AE35" s="177"/>
      <c r="AF35" s="37"/>
      <c r="AG35" s="37"/>
      <c r="AH35" s="37"/>
      <c r="AI35" s="37"/>
      <c r="AJ35" s="37"/>
      <c r="AK35" s="178">
        <v>0</v>
      </c>
      <c r="AL35" s="177"/>
      <c r="AM35" s="177"/>
      <c r="AN35" s="177"/>
      <c r="AO35" s="177"/>
      <c r="AP35" s="37"/>
      <c r="AQ35" s="41"/>
    </row>
    <row r="36" spans="2:43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5" customHeight="1">
      <c r="B37" s="31"/>
      <c r="C37" s="42"/>
      <c r="D37" s="43" t="s">
        <v>43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44</v>
      </c>
      <c r="U37" s="44"/>
      <c r="V37" s="44"/>
      <c r="W37" s="44"/>
      <c r="X37" s="168" t="s">
        <v>45</v>
      </c>
      <c r="Y37" s="169"/>
      <c r="Z37" s="169"/>
      <c r="AA37" s="169"/>
      <c r="AB37" s="169"/>
      <c r="AC37" s="44"/>
      <c r="AD37" s="44"/>
      <c r="AE37" s="44"/>
      <c r="AF37" s="44"/>
      <c r="AG37" s="44"/>
      <c r="AH37" s="44"/>
      <c r="AI37" s="44"/>
      <c r="AJ37" s="44"/>
      <c r="AK37" s="170">
        <f>SUM(AK29:AK35)</f>
        <v>148700.4</v>
      </c>
      <c r="AL37" s="169"/>
      <c r="AM37" s="169"/>
      <c r="AN37" s="169"/>
      <c r="AO37" s="171"/>
      <c r="AP37" s="42"/>
      <c r="AQ37" s="33"/>
    </row>
    <row r="38" spans="2:43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4.4">
      <c r="B49" s="31"/>
      <c r="C49" s="32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47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4.4">
      <c r="B58" s="31"/>
      <c r="C58" s="32"/>
      <c r="D58" s="51" t="s">
        <v>48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49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48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49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4.4">
      <c r="B60" s="31"/>
      <c r="C60" s="32"/>
      <c r="D60" s="46" t="s">
        <v>50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51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4.4">
      <c r="B69" s="31"/>
      <c r="C69" s="32"/>
      <c r="D69" s="51" t="s">
        <v>48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49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48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49</v>
      </c>
      <c r="AN69" s="52"/>
      <c r="AO69" s="54"/>
      <c r="AP69" s="32"/>
      <c r="AQ69" s="33"/>
    </row>
    <row r="70" spans="2:43" s="1" customFormat="1" ht="6.9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" customHeight="1">
      <c r="B76" s="31"/>
      <c r="C76" s="172" t="s">
        <v>52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33"/>
    </row>
    <row r="77" spans="2:43" s="3" customFormat="1" ht="14.4" customHeight="1">
      <c r="B77" s="61"/>
      <c r="C77" s="28" t="s">
        <v>14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SH_NYROVCE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" customHeight="1">
      <c r="B78" s="64"/>
      <c r="C78" s="65" t="s">
        <v>16</v>
      </c>
      <c r="D78" s="66"/>
      <c r="E78" s="66"/>
      <c r="F78" s="66"/>
      <c r="G78" s="66"/>
      <c r="H78" s="66"/>
      <c r="I78" s="66"/>
      <c r="J78" s="66"/>
      <c r="K78" s="66"/>
      <c r="L78" s="174" t="str">
        <f>K6</f>
        <v>Športová hala s prevádzkovou budovou</v>
      </c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66"/>
      <c r="AQ78" s="67"/>
    </row>
    <row r="79" spans="2:43" s="1" customFormat="1" ht="6.9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3.2">
      <c r="B80" s="31"/>
      <c r="C80" s="28" t="s">
        <v>20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Obec Nýrovce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22</v>
      </c>
      <c r="AJ80" s="32"/>
      <c r="AK80" s="32"/>
      <c r="AL80" s="32"/>
      <c r="AM80" s="154">
        <f>IF(AN8= "","",AN8)</f>
        <v>43058</v>
      </c>
      <c r="AN80" s="154"/>
      <c r="AO80" s="32"/>
      <c r="AP80" s="32"/>
      <c r="AQ80" s="33"/>
    </row>
    <row r="81" spans="1:76" s="1" customFormat="1" ht="6.9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3.2">
      <c r="B82" s="31"/>
      <c r="C82" s="28" t="s">
        <v>23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>Obec Nýrovce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29</v>
      </c>
      <c r="AJ82" s="32"/>
      <c r="AK82" s="32"/>
      <c r="AL82" s="32"/>
      <c r="AM82" s="163" t="str">
        <f>IF(E17="","",E17)</f>
        <v xml:space="preserve"> </v>
      </c>
      <c r="AN82" s="163"/>
      <c r="AO82" s="163"/>
      <c r="AP82" s="163"/>
      <c r="AQ82" s="33"/>
      <c r="AS82" s="159" t="s">
        <v>53</v>
      </c>
      <c r="AT82" s="160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3.2">
      <c r="B83" s="31"/>
      <c r="C83" s="28" t="s">
        <v>27</v>
      </c>
      <c r="D83" s="32"/>
      <c r="E83" s="32"/>
      <c r="F83" s="32"/>
      <c r="G83" s="32"/>
      <c r="H83" s="32"/>
      <c r="I83" s="32"/>
      <c r="J83" s="32"/>
      <c r="K83" s="32"/>
      <c r="L83" s="62" t="s">
        <v>1012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31</v>
      </c>
      <c r="AJ83" s="32"/>
      <c r="AK83" s="32"/>
      <c r="AL83" s="32"/>
      <c r="AM83" s="163" t="s">
        <v>1013</v>
      </c>
      <c r="AN83" s="163"/>
      <c r="AO83" s="163"/>
      <c r="AP83" s="163"/>
      <c r="AQ83" s="33"/>
      <c r="AS83" s="161"/>
      <c r="AT83" s="162"/>
      <c r="AU83" s="32"/>
      <c r="AV83" s="32"/>
      <c r="AW83" s="32"/>
      <c r="AX83" s="32"/>
      <c r="AY83" s="32"/>
      <c r="AZ83" s="32"/>
      <c r="BA83" s="32"/>
      <c r="BB83" s="32"/>
      <c r="BC83" s="32"/>
      <c r="BD83" s="69"/>
    </row>
    <row r="84" spans="1:76" s="1" customFormat="1" ht="10.8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61"/>
      <c r="AT84" s="162"/>
      <c r="AU84" s="32"/>
      <c r="AV84" s="32"/>
      <c r="AW84" s="32"/>
      <c r="AX84" s="32"/>
      <c r="AY84" s="32"/>
      <c r="AZ84" s="32"/>
      <c r="BA84" s="32"/>
      <c r="BB84" s="32"/>
      <c r="BC84" s="32"/>
      <c r="BD84" s="69"/>
    </row>
    <row r="85" spans="1:76" s="1" customFormat="1" ht="29.25" customHeight="1">
      <c r="B85" s="31"/>
      <c r="C85" s="164" t="s">
        <v>54</v>
      </c>
      <c r="D85" s="165"/>
      <c r="E85" s="165"/>
      <c r="F85" s="165"/>
      <c r="G85" s="165"/>
      <c r="H85" s="70"/>
      <c r="I85" s="166" t="s">
        <v>55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6" t="s">
        <v>56</v>
      </c>
      <c r="AH85" s="165"/>
      <c r="AI85" s="165"/>
      <c r="AJ85" s="165"/>
      <c r="AK85" s="165"/>
      <c r="AL85" s="165"/>
      <c r="AM85" s="165"/>
      <c r="AN85" s="166" t="s">
        <v>57</v>
      </c>
      <c r="AO85" s="165"/>
      <c r="AP85" s="167"/>
      <c r="AQ85" s="33"/>
      <c r="AS85" s="71" t="s">
        <v>58</v>
      </c>
      <c r="AT85" s="72" t="s">
        <v>59</v>
      </c>
      <c r="AU85" s="72" t="s">
        <v>60</v>
      </c>
      <c r="AV85" s="72" t="s">
        <v>61</v>
      </c>
      <c r="AW85" s="72" t="s">
        <v>62</v>
      </c>
      <c r="AX85" s="72" t="s">
        <v>63</v>
      </c>
      <c r="AY85" s="72" t="s">
        <v>64</v>
      </c>
      <c r="AZ85" s="72" t="s">
        <v>65</v>
      </c>
      <c r="BA85" s="72" t="s">
        <v>66</v>
      </c>
      <c r="BB85" s="72" t="s">
        <v>67</v>
      </c>
      <c r="BC85" s="72" t="s">
        <v>68</v>
      </c>
      <c r="BD85" s="73" t="s">
        <v>69</v>
      </c>
    </row>
    <row r="86" spans="1:76" s="1" customFormat="1" ht="10.8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" customHeight="1">
      <c r="B87" s="64"/>
      <c r="C87" s="75" t="s">
        <v>70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158">
        <f>ROUND(AG88,2)</f>
        <v>123917</v>
      </c>
      <c r="AH87" s="158"/>
      <c r="AI87" s="158"/>
      <c r="AJ87" s="158"/>
      <c r="AK87" s="158"/>
      <c r="AL87" s="158"/>
      <c r="AM87" s="158"/>
      <c r="AN87" s="150">
        <f>SUM(AG87,AT87)</f>
        <v>148700.4</v>
      </c>
      <c r="AO87" s="150"/>
      <c r="AP87" s="150"/>
      <c r="AQ87" s="67"/>
      <c r="AS87" s="77">
        <f>ROUND(AS88,2)</f>
        <v>0</v>
      </c>
      <c r="AT87" s="78">
        <f>ROUND(SUM(AV87:AW87),2)</f>
        <v>24783.4</v>
      </c>
      <c r="AU87" s="79">
        <f>ROUND(AU88,5)</f>
        <v>2599.6327900000001</v>
      </c>
      <c r="AV87" s="78">
        <f>ROUND(AZ87*L31,2)</f>
        <v>0</v>
      </c>
      <c r="AW87" s="78">
        <f>ROUND(BA87*L32,2)</f>
        <v>24783.4</v>
      </c>
      <c r="AX87" s="78">
        <f>ROUND(BB87*L31,2)</f>
        <v>0</v>
      </c>
      <c r="AY87" s="78">
        <f>ROUND(BC87*L32,2)</f>
        <v>0</v>
      </c>
      <c r="AZ87" s="78">
        <f>ROUND(AZ88,2)</f>
        <v>0</v>
      </c>
      <c r="BA87" s="78">
        <f>ROUND(BA88,2)</f>
        <v>123917</v>
      </c>
      <c r="BB87" s="78">
        <f>ROUND(BB88,2)</f>
        <v>0</v>
      </c>
      <c r="BC87" s="78">
        <f>ROUND(BC88,2)</f>
        <v>0</v>
      </c>
      <c r="BD87" s="80">
        <f>ROUND(BD88,2)</f>
        <v>0</v>
      </c>
      <c r="BS87" s="81" t="s">
        <v>71</v>
      </c>
      <c r="BT87" s="81" t="s">
        <v>72</v>
      </c>
      <c r="BU87" s="82" t="s">
        <v>73</v>
      </c>
      <c r="BV87" s="81" t="s">
        <v>74</v>
      </c>
      <c r="BW87" s="81" t="s">
        <v>75</v>
      </c>
      <c r="BX87" s="81" t="s">
        <v>76</v>
      </c>
    </row>
    <row r="88" spans="1:76" s="5" customFormat="1" ht="31.5" customHeight="1">
      <c r="A88" s="83" t="s">
        <v>77</v>
      </c>
      <c r="B88" s="84"/>
      <c r="C88" s="85"/>
      <c r="D88" s="157" t="s">
        <v>78</v>
      </c>
      <c r="E88" s="157"/>
      <c r="F88" s="157"/>
      <c r="G88" s="157"/>
      <c r="H88" s="157"/>
      <c r="I88" s="86"/>
      <c r="J88" s="157" t="s">
        <v>17</v>
      </c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5">
        <f>'1_EKF - Športová hala s p...'!M30</f>
        <v>123917</v>
      </c>
      <c r="AH88" s="156"/>
      <c r="AI88" s="156"/>
      <c r="AJ88" s="156"/>
      <c r="AK88" s="156"/>
      <c r="AL88" s="156"/>
      <c r="AM88" s="156"/>
      <c r="AN88" s="155">
        <f>SUM(AG88,AT88)</f>
        <v>148700.4</v>
      </c>
      <c r="AO88" s="156"/>
      <c r="AP88" s="156"/>
      <c r="AQ88" s="87"/>
      <c r="AS88" s="88">
        <f>'1_EKF - Športová hala s p...'!M28</f>
        <v>0</v>
      </c>
      <c r="AT88" s="89">
        <f>ROUND(SUM(AV88:AW88),2)</f>
        <v>24783.4</v>
      </c>
      <c r="AU88" s="90">
        <f>'1_EKF - Športová hala s p...'!W138</f>
        <v>2599.6327882339997</v>
      </c>
      <c r="AV88" s="89">
        <f>'1_EKF - Športová hala s p...'!M32</f>
        <v>0</v>
      </c>
      <c r="AW88" s="89">
        <f>'1_EKF - Športová hala s p...'!M33</f>
        <v>24783.4</v>
      </c>
      <c r="AX88" s="89">
        <f>'1_EKF - Športová hala s p...'!M34</f>
        <v>0</v>
      </c>
      <c r="AY88" s="89">
        <f>'1_EKF - Športová hala s p...'!M35</f>
        <v>0</v>
      </c>
      <c r="AZ88" s="89">
        <f>'1_EKF - Športová hala s p...'!H32</f>
        <v>0</v>
      </c>
      <c r="BA88" s="89">
        <f>'1_EKF - Športová hala s p...'!H33</f>
        <v>123917</v>
      </c>
      <c r="BB88" s="89">
        <f>'1_EKF - Športová hala s p...'!H34</f>
        <v>0</v>
      </c>
      <c r="BC88" s="89">
        <f>'1_EKF - Športová hala s p...'!H35</f>
        <v>0</v>
      </c>
      <c r="BD88" s="91">
        <f>'1_EKF - Športová hala s p...'!H36</f>
        <v>0</v>
      </c>
      <c r="BT88" s="92" t="s">
        <v>79</v>
      </c>
      <c r="BV88" s="92" t="s">
        <v>74</v>
      </c>
      <c r="BW88" s="92" t="s">
        <v>80</v>
      </c>
      <c r="BX88" s="92" t="s">
        <v>75</v>
      </c>
    </row>
    <row r="89" spans="1:76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>
      <c r="B90" s="31"/>
      <c r="C90" s="75" t="s">
        <v>81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50">
        <v>0</v>
      </c>
      <c r="AH90" s="150"/>
      <c r="AI90" s="150"/>
      <c r="AJ90" s="150"/>
      <c r="AK90" s="150"/>
      <c r="AL90" s="150"/>
      <c r="AM90" s="150"/>
      <c r="AN90" s="150">
        <v>0</v>
      </c>
      <c r="AO90" s="150"/>
      <c r="AP90" s="150"/>
      <c r="AQ90" s="33"/>
      <c r="AS90" s="71" t="s">
        <v>82</v>
      </c>
      <c r="AT90" s="72" t="s">
        <v>83</v>
      </c>
      <c r="AU90" s="72" t="s">
        <v>36</v>
      </c>
      <c r="AV90" s="73" t="s">
        <v>59</v>
      </c>
    </row>
    <row r="91" spans="1:76" s="1" customFormat="1" ht="10.8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>
      <c r="B92" s="31"/>
      <c r="C92" s="94" t="s">
        <v>84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151">
        <f>ROUND(AG87+AG90,2)</f>
        <v>123917</v>
      </c>
      <c r="AH92" s="151"/>
      <c r="AI92" s="151"/>
      <c r="AJ92" s="151"/>
      <c r="AK92" s="151"/>
      <c r="AL92" s="151"/>
      <c r="AM92" s="151"/>
      <c r="AN92" s="151">
        <f>AN87+AN90</f>
        <v>148700.4</v>
      </c>
      <c r="AO92" s="151"/>
      <c r="AP92" s="151"/>
      <c r="AQ92" s="33"/>
    </row>
    <row r="93" spans="1:76" s="1" customFormat="1" ht="6.9" customHeight="1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6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AG90:AM90"/>
    <mergeCell ref="AN90:AP90"/>
    <mergeCell ref="AG92:AM92"/>
    <mergeCell ref="AN92:AP92"/>
    <mergeCell ref="AR2:BE2"/>
    <mergeCell ref="AM80:AN80"/>
    <mergeCell ref="AN88:AP88"/>
    <mergeCell ref="AG88:AM88"/>
    <mergeCell ref="AK26:AO26"/>
    <mergeCell ref="AK27:AO27"/>
    <mergeCell ref="AK29:AO29"/>
  </mergeCells>
  <hyperlinks>
    <hyperlink ref="K1:S1" location="C2" display="1) Súhrnný list stavby"/>
    <hyperlink ref="W1:AF1" location="C87" display="2) Rekapitulácia objektov"/>
    <hyperlink ref="A88" location="'1_EKF - Športová hala s p...'!C2" display="/"/>
  </hyperlinks>
  <pageMargins left="0.59055118110236227" right="0.59055118110236227" top="0.31496062992125984" bottom="0.27559055118110237" header="0" footer="0"/>
  <pageSetup paperSize="9" scale="9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4"/>
  <sheetViews>
    <sheetView showGridLines="0" workbookViewId="0">
      <pane ySplit="1" topLeftCell="A121" activePane="bottomLeft" state="frozen"/>
      <selection pane="bottomLeft" activeCell="I15" sqref="I15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96"/>
      <c r="B1" s="11"/>
      <c r="C1" s="11"/>
      <c r="D1" s="12" t="s">
        <v>1</v>
      </c>
      <c r="E1" s="11"/>
      <c r="F1" s="13" t="s">
        <v>85</v>
      </c>
      <c r="G1" s="13"/>
      <c r="H1" s="188" t="s">
        <v>86</v>
      </c>
      <c r="I1" s="188"/>
      <c r="J1" s="188"/>
      <c r="K1" s="188"/>
      <c r="L1" s="13" t="s">
        <v>87</v>
      </c>
      <c r="M1" s="11"/>
      <c r="N1" s="11"/>
      <c r="O1" s="12" t="s">
        <v>88</v>
      </c>
      <c r="P1" s="11"/>
      <c r="Q1" s="11"/>
      <c r="R1" s="11"/>
      <c r="S1" s="13" t="s">
        <v>89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152" t="s">
        <v>8</v>
      </c>
      <c r="T2" s="153"/>
      <c r="U2" s="153"/>
      <c r="V2" s="153"/>
      <c r="W2" s="153"/>
      <c r="X2" s="153"/>
      <c r="Y2" s="153"/>
      <c r="Z2" s="153"/>
      <c r="AA2" s="153"/>
      <c r="AB2" s="153"/>
      <c r="AC2" s="153"/>
      <c r="AT2" s="18" t="s">
        <v>80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" customHeight="1">
      <c r="B4" s="22"/>
      <c r="C4" s="172" t="s">
        <v>90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3"/>
      <c r="T4" s="17" t="s">
        <v>12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16</v>
      </c>
      <c r="E6" s="24"/>
      <c r="F6" s="211" t="str">
        <f>'Rekapitulácia stavby'!K6</f>
        <v>Športová hala s prevádzkovou budovou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4"/>
      <c r="R6" s="23"/>
    </row>
    <row r="7" spans="1:66" s="1" customFormat="1" ht="32.85" customHeight="1">
      <c r="B7" s="31"/>
      <c r="C7" s="32"/>
      <c r="D7" s="27" t="s">
        <v>91</v>
      </c>
      <c r="E7" s="32"/>
      <c r="F7" s="186" t="s">
        <v>17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32"/>
      <c r="R7" s="33"/>
    </row>
    <row r="8" spans="1:66" s="1" customFormat="1" ht="14.4" customHeight="1">
      <c r="B8" s="31"/>
      <c r="C8" s="32"/>
      <c r="D8" s="28" t="s">
        <v>18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19</v>
      </c>
      <c r="N8" s="32"/>
      <c r="O8" s="26" t="s">
        <v>5</v>
      </c>
      <c r="P8" s="32"/>
      <c r="Q8" s="32"/>
      <c r="R8" s="33"/>
    </row>
    <row r="9" spans="1:66" s="1" customFormat="1" ht="14.4" customHeight="1">
      <c r="B9" s="31"/>
      <c r="C9" s="32"/>
      <c r="D9" s="28" t="s">
        <v>20</v>
      </c>
      <c r="E9" s="32"/>
      <c r="F9" s="26" t="s">
        <v>92</v>
      </c>
      <c r="G9" s="32"/>
      <c r="H9" s="32"/>
      <c r="I9" s="32"/>
      <c r="J9" s="32"/>
      <c r="K9" s="32"/>
      <c r="L9" s="32"/>
      <c r="M9" s="28" t="s">
        <v>22</v>
      </c>
      <c r="N9" s="32"/>
      <c r="O9" s="213">
        <f>'Rekapitulácia stavby'!AN8</f>
        <v>43058</v>
      </c>
      <c r="P9" s="213"/>
      <c r="Q9" s="32"/>
      <c r="R9" s="33"/>
    </row>
    <row r="10" spans="1:66" s="1" customFormat="1" ht="10.8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" customHeight="1">
      <c r="B11" s="31"/>
      <c r="C11" s="32"/>
      <c r="D11" s="28" t="s">
        <v>23</v>
      </c>
      <c r="E11" s="32"/>
      <c r="F11" s="32"/>
      <c r="G11" s="32"/>
      <c r="H11" s="32"/>
      <c r="I11" s="32"/>
      <c r="J11" s="32"/>
      <c r="K11" s="32"/>
      <c r="L11" s="32"/>
      <c r="M11" s="28" t="s">
        <v>24</v>
      </c>
      <c r="N11" s="32"/>
      <c r="O11" s="185" t="s">
        <v>25</v>
      </c>
      <c r="P11" s="185"/>
      <c r="Q11" s="32"/>
      <c r="R11" s="33"/>
    </row>
    <row r="12" spans="1:66" s="1" customFormat="1" ht="18" customHeight="1">
      <c r="B12" s="31"/>
      <c r="C12" s="32"/>
      <c r="D12" s="32"/>
      <c r="E12" s="26" t="s">
        <v>21</v>
      </c>
      <c r="F12" s="32"/>
      <c r="G12" s="32"/>
      <c r="H12" s="32"/>
      <c r="I12" s="32"/>
      <c r="J12" s="32"/>
      <c r="K12" s="32"/>
      <c r="L12" s="32"/>
      <c r="M12" s="28" t="s">
        <v>26</v>
      </c>
      <c r="N12" s="32"/>
      <c r="O12" s="185" t="s">
        <v>5</v>
      </c>
      <c r="P12" s="185"/>
      <c r="Q12" s="32"/>
      <c r="R12" s="33"/>
    </row>
    <row r="13" spans="1:66" s="1" customFormat="1" ht="6.9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" customHeight="1">
      <c r="B14" s="31"/>
      <c r="C14" s="32"/>
      <c r="D14" s="28" t="s">
        <v>27</v>
      </c>
      <c r="E14" s="32"/>
      <c r="F14" s="32"/>
      <c r="G14" s="32"/>
      <c r="H14" s="32"/>
      <c r="I14" s="32"/>
      <c r="J14" s="32"/>
      <c r="K14" s="32"/>
      <c r="L14" s="32"/>
      <c r="M14" s="28" t="s">
        <v>24</v>
      </c>
      <c r="N14" s="32"/>
      <c r="O14" s="185" t="s">
        <v>93</v>
      </c>
      <c r="P14" s="185"/>
      <c r="Q14" s="32"/>
      <c r="R14" s="33"/>
    </row>
    <row r="15" spans="1:66" s="1" customFormat="1" ht="18" customHeight="1">
      <c r="B15" s="31"/>
      <c r="C15" s="32"/>
      <c r="D15" s="32"/>
      <c r="E15" s="26" t="s">
        <v>94</v>
      </c>
      <c r="F15" s="32"/>
      <c r="G15" s="32"/>
      <c r="H15" s="32"/>
      <c r="I15" s="32"/>
      <c r="J15" s="32"/>
      <c r="K15" s="32"/>
      <c r="L15" s="32"/>
      <c r="M15" s="28" t="s">
        <v>26</v>
      </c>
      <c r="N15" s="32"/>
      <c r="O15" s="185" t="s">
        <v>95</v>
      </c>
      <c r="P15" s="185"/>
      <c r="Q15" s="32"/>
      <c r="R15" s="33"/>
    </row>
    <row r="16" spans="1:66" s="1" customFormat="1" ht="6.9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" customHeight="1">
      <c r="B17" s="31"/>
      <c r="C17" s="32"/>
      <c r="D17" s="28" t="s">
        <v>29</v>
      </c>
      <c r="E17" s="32"/>
      <c r="F17" s="32"/>
      <c r="G17" s="32"/>
      <c r="H17" s="32"/>
      <c r="I17" s="32"/>
      <c r="J17" s="32"/>
      <c r="K17" s="32"/>
      <c r="L17" s="32"/>
      <c r="M17" s="28" t="s">
        <v>24</v>
      </c>
      <c r="N17" s="32"/>
      <c r="O17" s="185" t="s">
        <v>5</v>
      </c>
      <c r="P17" s="185"/>
      <c r="Q17" s="32"/>
      <c r="R17" s="33"/>
    </row>
    <row r="18" spans="2:18" s="1" customFormat="1" ht="18" customHeight="1">
      <c r="B18" s="31"/>
      <c r="C18" s="32"/>
      <c r="D18" s="32"/>
      <c r="E18" s="26" t="s">
        <v>96</v>
      </c>
      <c r="F18" s="32"/>
      <c r="G18" s="32"/>
      <c r="H18" s="32"/>
      <c r="I18" s="32"/>
      <c r="J18" s="32"/>
      <c r="K18" s="32"/>
      <c r="L18" s="32"/>
      <c r="M18" s="28" t="s">
        <v>26</v>
      </c>
      <c r="N18" s="32"/>
      <c r="O18" s="185" t="s">
        <v>5</v>
      </c>
      <c r="P18" s="185"/>
      <c r="Q18" s="32"/>
      <c r="R18" s="33"/>
    </row>
    <row r="19" spans="2:18" s="1" customFormat="1" ht="6.9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24</v>
      </c>
      <c r="N20" s="32"/>
      <c r="O20" s="185" t="s">
        <v>5</v>
      </c>
      <c r="P20" s="185"/>
      <c r="Q20" s="32"/>
      <c r="R20" s="33"/>
    </row>
    <row r="21" spans="2:18" s="1" customFormat="1" ht="18" customHeight="1">
      <c r="B21" s="31"/>
      <c r="C21" s="32"/>
      <c r="D21" s="32"/>
      <c r="E21" s="26" t="s">
        <v>97</v>
      </c>
      <c r="F21" s="32"/>
      <c r="G21" s="32"/>
      <c r="H21" s="32"/>
      <c r="I21" s="32"/>
      <c r="J21" s="32"/>
      <c r="K21" s="32"/>
      <c r="L21" s="32"/>
      <c r="M21" s="28" t="s">
        <v>26</v>
      </c>
      <c r="N21" s="32"/>
      <c r="O21" s="185" t="s">
        <v>5</v>
      </c>
      <c r="P21" s="185"/>
      <c r="Q21" s="32"/>
      <c r="R21" s="33"/>
    </row>
    <row r="22" spans="2:18" s="1" customFormat="1" ht="6.9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87" t="s">
        <v>5</v>
      </c>
      <c r="F24" s="187"/>
      <c r="G24" s="187"/>
      <c r="H24" s="187"/>
      <c r="I24" s="187"/>
      <c r="J24" s="187"/>
      <c r="K24" s="187"/>
      <c r="L24" s="187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" customHeight="1">
      <c r="B27" s="31"/>
      <c r="C27" s="32"/>
      <c r="D27" s="97" t="s">
        <v>98</v>
      </c>
      <c r="E27" s="32"/>
      <c r="F27" s="32"/>
      <c r="G27" s="32"/>
      <c r="H27" s="32"/>
      <c r="I27" s="32"/>
      <c r="J27" s="32"/>
      <c r="K27" s="32"/>
      <c r="L27" s="32"/>
      <c r="M27" s="179">
        <f>N88</f>
        <v>123917.00000000001</v>
      </c>
      <c r="N27" s="179"/>
      <c r="O27" s="179"/>
      <c r="P27" s="179"/>
      <c r="Q27" s="32"/>
      <c r="R27" s="33"/>
    </row>
    <row r="28" spans="2:18" s="1" customFormat="1" ht="14.4" customHeight="1">
      <c r="B28" s="31"/>
      <c r="C28" s="32"/>
      <c r="D28" s="30" t="s">
        <v>99</v>
      </c>
      <c r="E28" s="32"/>
      <c r="F28" s="32"/>
      <c r="G28" s="32"/>
      <c r="H28" s="32"/>
      <c r="I28" s="32"/>
      <c r="J28" s="32"/>
      <c r="K28" s="32"/>
      <c r="L28" s="32"/>
      <c r="M28" s="179">
        <f>N119</f>
        <v>0</v>
      </c>
      <c r="N28" s="179"/>
      <c r="O28" s="179"/>
      <c r="P28" s="179"/>
      <c r="Q28" s="32"/>
      <c r="R28" s="33"/>
    </row>
    <row r="29" spans="2:18" s="1" customFormat="1" ht="6.9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98" t="s">
        <v>35</v>
      </c>
      <c r="E30" s="32"/>
      <c r="F30" s="32"/>
      <c r="G30" s="32"/>
      <c r="H30" s="32"/>
      <c r="I30" s="32"/>
      <c r="J30" s="32"/>
      <c r="K30" s="32"/>
      <c r="L30" s="32"/>
      <c r="M30" s="219">
        <f>ROUND(M27+M28,2)</f>
        <v>123917</v>
      </c>
      <c r="N30" s="210"/>
      <c r="O30" s="210"/>
      <c r="P30" s="210"/>
      <c r="Q30" s="32"/>
      <c r="R30" s="33"/>
    </row>
    <row r="31" spans="2:18" s="1" customFormat="1" ht="6.9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" customHeight="1">
      <c r="B32" s="31"/>
      <c r="C32" s="32"/>
      <c r="D32" s="38" t="s">
        <v>36</v>
      </c>
      <c r="E32" s="38" t="s">
        <v>37</v>
      </c>
      <c r="F32" s="39">
        <v>0.2</v>
      </c>
      <c r="G32" s="99" t="s">
        <v>38</v>
      </c>
      <c r="H32" s="216">
        <f>ROUND((SUM(BE119:BE120)+SUM(BE138:BE383)), 2)</f>
        <v>0</v>
      </c>
      <c r="I32" s="210"/>
      <c r="J32" s="210"/>
      <c r="K32" s="32"/>
      <c r="L32" s="32"/>
      <c r="M32" s="216">
        <f>ROUND(ROUND((SUM(BE119:BE120)+SUM(BE138:BE383)), 2)*F32, 2)</f>
        <v>0</v>
      </c>
      <c r="N32" s="210"/>
      <c r="O32" s="210"/>
      <c r="P32" s="210"/>
      <c r="Q32" s="32"/>
      <c r="R32" s="33"/>
    </row>
    <row r="33" spans="2:18" s="1" customFormat="1" ht="14.4" customHeight="1">
      <c r="B33" s="31"/>
      <c r="C33" s="32"/>
      <c r="D33" s="32"/>
      <c r="E33" s="38" t="s">
        <v>39</v>
      </c>
      <c r="F33" s="39">
        <v>0.2</v>
      </c>
      <c r="G33" s="99" t="s">
        <v>38</v>
      </c>
      <c r="H33" s="216">
        <f>ROUND((SUM(BF119:BF120)+SUM(BF138:BF383)), 2)</f>
        <v>123917</v>
      </c>
      <c r="I33" s="210"/>
      <c r="J33" s="210"/>
      <c r="K33" s="32"/>
      <c r="L33" s="32"/>
      <c r="M33" s="216">
        <f>ROUND(ROUND((SUM(BF119:BF120)+SUM(BF138:BF383)), 2)*F33, 2)</f>
        <v>24783.4</v>
      </c>
      <c r="N33" s="210"/>
      <c r="O33" s="210"/>
      <c r="P33" s="210"/>
      <c r="Q33" s="32"/>
      <c r="R33" s="33"/>
    </row>
    <row r="34" spans="2:18" s="1" customFormat="1" ht="14.4" hidden="1" customHeight="1">
      <c r="B34" s="31"/>
      <c r="C34" s="32"/>
      <c r="D34" s="32"/>
      <c r="E34" s="38" t="s">
        <v>40</v>
      </c>
      <c r="F34" s="39">
        <v>0.2</v>
      </c>
      <c r="G34" s="99" t="s">
        <v>38</v>
      </c>
      <c r="H34" s="216">
        <f>ROUND((SUM(BG119:BG120)+SUM(BG138:BG383)), 2)</f>
        <v>0</v>
      </c>
      <c r="I34" s="210"/>
      <c r="J34" s="210"/>
      <c r="K34" s="32"/>
      <c r="L34" s="32"/>
      <c r="M34" s="216">
        <v>0</v>
      </c>
      <c r="N34" s="210"/>
      <c r="O34" s="210"/>
      <c r="P34" s="210"/>
      <c r="Q34" s="32"/>
      <c r="R34" s="33"/>
    </row>
    <row r="35" spans="2:18" s="1" customFormat="1" ht="14.4" hidden="1" customHeight="1">
      <c r="B35" s="31"/>
      <c r="C35" s="32"/>
      <c r="D35" s="32"/>
      <c r="E35" s="38" t="s">
        <v>41</v>
      </c>
      <c r="F35" s="39">
        <v>0.2</v>
      </c>
      <c r="G35" s="99" t="s">
        <v>38</v>
      </c>
      <c r="H35" s="216">
        <f>ROUND((SUM(BH119:BH120)+SUM(BH138:BH383)), 2)</f>
        <v>0</v>
      </c>
      <c r="I35" s="210"/>
      <c r="J35" s="210"/>
      <c r="K35" s="32"/>
      <c r="L35" s="32"/>
      <c r="M35" s="216">
        <v>0</v>
      </c>
      <c r="N35" s="210"/>
      <c r="O35" s="210"/>
      <c r="P35" s="210"/>
      <c r="Q35" s="32"/>
      <c r="R35" s="33"/>
    </row>
    <row r="36" spans="2:18" s="1" customFormat="1" ht="14.4" hidden="1" customHeight="1">
      <c r="B36" s="31"/>
      <c r="C36" s="32"/>
      <c r="D36" s="32"/>
      <c r="E36" s="38" t="s">
        <v>42</v>
      </c>
      <c r="F36" s="39">
        <v>0</v>
      </c>
      <c r="G36" s="99" t="s">
        <v>38</v>
      </c>
      <c r="H36" s="216">
        <f>ROUND((SUM(BI119:BI120)+SUM(BI138:BI383)), 2)</f>
        <v>0</v>
      </c>
      <c r="I36" s="210"/>
      <c r="J36" s="210"/>
      <c r="K36" s="32"/>
      <c r="L36" s="32"/>
      <c r="M36" s="216">
        <v>0</v>
      </c>
      <c r="N36" s="210"/>
      <c r="O36" s="210"/>
      <c r="P36" s="210"/>
      <c r="Q36" s="32"/>
      <c r="R36" s="33"/>
    </row>
    <row r="37" spans="2:18" s="1" customFormat="1" ht="6.9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95"/>
      <c r="D38" s="100" t="s">
        <v>43</v>
      </c>
      <c r="E38" s="70"/>
      <c r="F38" s="70"/>
      <c r="G38" s="101" t="s">
        <v>44</v>
      </c>
      <c r="H38" s="102" t="s">
        <v>45</v>
      </c>
      <c r="I38" s="70"/>
      <c r="J38" s="70"/>
      <c r="K38" s="70"/>
      <c r="L38" s="217">
        <f>SUM(M30:M36)</f>
        <v>148700.4</v>
      </c>
      <c r="M38" s="217"/>
      <c r="N38" s="217"/>
      <c r="O38" s="217"/>
      <c r="P38" s="218"/>
      <c r="Q38" s="95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4.4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4.4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4.4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4.4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" customHeight="1">
      <c r="B76" s="31"/>
      <c r="C76" s="172" t="s">
        <v>100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3"/>
    </row>
    <row r="77" spans="2:18" s="1" customFormat="1" ht="6.9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16</v>
      </c>
      <c r="D78" s="32"/>
      <c r="E78" s="32"/>
      <c r="F78" s="211" t="str">
        <f>F6</f>
        <v>Športová hala s prevádzkovou budovou</v>
      </c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32"/>
      <c r="R78" s="33"/>
    </row>
    <row r="79" spans="2:18" s="1" customFormat="1" ht="36.9" customHeight="1">
      <c r="B79" s="31"/>
      <c r="C79" s="65" t="s">
        <v>91</v>
      </c>
      <c r="D79" s="32"/>
      <c r="E79" s="32"/>
      <c r="F79" s="174" t="str">
        <f>F7</f>
        <v>Športová hala s prevádzkovou budovou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32"/>
      <c r="R79" s="33"/>
    </row>
    <row r="80" spans="2:18" s="1" customFormat="1" ht="6.9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20</v>
      </c>
      <c r="D81" s="32"/>
      <c r="E81" s="32"/>
      <c r="F81" s="26" t="str">
        <f>F9</f>
        <v xml:space="preserve"> Obec Nýrovce</v>
      </c>
      <c r="G81" s="32"/>
      <c r="H81" s="32"/>
      <c r="I81" s="32"/>
      <c r="J81" s="32"/>
      <c r="K81" s="28" t="s">
        <v>22</v>
      </c>
      <c r="L81" s="32"/>
      <c r="M81" s="213">
        <f>IF(O9="","",O9)</f>
        <v>43058</v>
      </c>
      <c r="N81" s="213"/>
      <c r="O81" s="213"/>
      <c r="P81" s="213"/>
      <c r="Q81" s="32"/>
      <c r="R81" s="33"/>
    </row>
    <row r="82" spans="2:47" s="1" customFormat="1" ht="6.9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3.2">
      <c r="B83" s="31"/>
      <c r="C83" s="28" t="s">
        <v>23</v>
      </c>
      <c r="D83" s="32"/>
      <c r="E83" s="32"/>
      <c r="F83" s="26" t="str">
        <f>E12</f>
        <v>Obec Nýrovce</v>
      </c>
      <c r="G83" s="32"/>
      <c r="H83" s="32"/>
      <c r="I83" s="32"/>
      <c r="J83" s="32"/>
      <c r="K83" s="28" t="s">
        <v>29</v>
      </c>
      <c r="L83" s="32"/>
      <c r="M83" s="185" t="str">
        <f>E18</f>
        <v>JK projekt,s.r.o.,Šafárikova 1,Levice</v>
      </c>
      <c r="N83" s="185"/>
      <c r="O83" s="185"/>
      <c r="P83" s="185"/>
      <c r="Q83" s="185"/>
      <c r="R83" s="33"/>
    </row>
    <row r="84" spans="2:47" s="1" customFormat="1" ht="14.4" customHeight="1">
      <c r="B84" s="31"/>
      <c r="C84" s="28" t="s">
        <v>27</v>
      </c>
      <c r="D84" s="32"/>
      <c r="E84" s="32"/>
      <c r="F84" s="26" t="str">
        <f>IF(E15="","",E15)</f>
        <v>EKOFORM spol. s r.o. Levice</v>
      </c>
      <c r="G84" s="32"/>
      <c r="H84" s="32"/>
      <c r="I84" s="32"/>
      <c r="J84" s="32"/>
      <c r="K84" s="28" t="s">
        <v>31</v>
      </c>
      <c r="L84" s="32"/>
      <c r="M84" s="185" t="str">
        <f>E21</f>
        <v xml:space="preserve"> Ing. Katarína Mihálková</v>
      </c>
      <c r="N84" s="185"/>
      <c r="O84" s="185"/>
      <c r="P84" s="185"/>
      <c r="Q84" s="185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14" t="s">
        <v>101</v>
      </c>
      <c r="D86" s="215"/>
      <c r="E86" s="215"/>
      <c r="F86" s="215"/>
      <c r="G86" s="215"/>
      <c r="H86" s="95"/>
      <c r="I86" s="95"/>
      <c r="J86" s="95"/>
      <c r="K86" s="95"/>
      <c r="L86" s="95"/>
      <c r="M86" s="95"/>
      <c r="N86" s="214" t="s">
        <v>102</v>
      </c>
      <c r="O86" s="215"/>
      <c r="P86" s="215"/>
      <c r="Q86" s="215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3" t="s">
        <v>103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50">
        <f>N138</f>
        <v>123917.00000000001</v>
      </c>
      <c r="O88" s="208"/>
      <c r="P88" s="208"/>
      <c r="Q88" s="208"/>
      <c r="R88" s="33"/>
      <c r="AU88" s="18" t="s">
        <v>104</v>
      </c>
    </row>
    <row r="89" spans="2:47" s="6" customFormat="1" ht="24.9" customHeight="1">
      <c r="B89" s="104"/>
      <c r="C89" s="105"/>
      <c r="D89" s="106" t="s">
        <v>105</v>
      </c>
      <c r="E89" s="105"/>
      <c r="F89" s="105"/>
      <c r="G89" s="105"/>
      <c r="H89" s="105"/>
      <c r="I89" s="105"/>
      <c r="J89" s="105"/>
      <c r="K89" s="105"/>
      <c r="L89" s="105"/>
      <c r="M89" s="105"/>
      <c r="N89" s="194">
        <f>N139</f>
        <v>58677.599999999999</v>
      </c>
      <c r="O89" s="205"/>
      <c r="P89" s="205"/>
      <c r="Q89" s="205"/>
      <c r="R89" s="107"/>
    </row>
    <row r="90" spans="2:47" s="7" customFormat="1" ht="19.95" customHeight="1">
      <c r="B90" s="108"/>
      <c r="C90" s="109"/>
      <c r="D90" s="110" t="s">
        <v>106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06">
        <f>N140</f>
        <v>531.32000000000005</v>
      </c>
      <c r="O90" s="207"/>
      <c r="P90" s="207"/>
      <c r="Q90" s="207"/>
      <c r="R90" s="111"/>
    </row>
    <row r="91" spans="2:47" s="7" customFormat="1" ht="19.95" customHeight="1">
      <c r="B91" s="108"/>
      <c r="C91" s="109"/>
      <c r="D91" s="110" t="s">
        <v>107</v>
      </c>
      <c r="E91" s="109"/>
      <c r="F91" s="109"/>
      <c r="G91" s="109"/>
      <c r="H91" s="109"/>
      <c r="I91" s="109"/>
      <c r="J91" s="109"/>
      <c r="K91" s="109"/>
      <c r="L91" s="109"/>
      <c r="M91" s="109"/>
      <c r="N91" s="206">
        <f>N146</f>
        <v>4562.49</v>
      </c>
      <c r="O91" s="207"/>
      <c r="P91" s="207"/>
      <c r="Q91" s="207"/>
      <c r="R91" s="111"/>
    </row>
    <row r="92" spans="2:47" s="7" customFormat="1" ht="19.95" customHeight="1">
      <c r="B92" s="108"/>
      <c r="C92" s="109"/>
      <c r="D92" s="110" t="s">
        <v>108</v>
      </c>
      <c r="E92" s="109"/>
      <c r="F92" s="109"/>
      <c r="G92" s="109"/>
      <c r="H92" s="109"/>
      <c r="I92" s="109"/>
      <c r="J92" s="109"/>
      <c r="K92" s="109"/>
      <c r="L92" s="109"/>
      <c r="M92" s="109"/>
      <c r="N92" s="206">
        <f>N157</f>
        <v>4500.8399999999992</v>
      </c>
      <c r="O92" s="207"/>
      <c r="P92" s="207"/>
      <c r="Q92" s="207"/>
      <c r="R92" s="111"/>
    </row>
    <row r="93" spans="2:47" s="7" customFormat="1" ht="19.95" customHeight="1">
      <c r="B93" s="108"/>
      <c r="C93" s="109"/>
      <c r="D93" s="110" t="s">
        <v>109</v>
      </c>
      <c r="E93" s="109"/>
      <c r="F93" s="109"/>
      <c r="G93" s="109"/>
      <c r="H93" s="109"/>
      <c r="I93" s="109"/>
      <c r="J93" s="109"/>
      <c r="K93" s="109"/>
      <c r="L93" s="109"/>
      <c r="M93" s="109"/>
      <c r="N93" s="206">
        <f>N167</f>
        <v>828.42000000000007</v>
      </c>
      <c r="O93" s="207"/>
      <c r="P93" s="207"/>
      <c r="Q93" s="207"/>
      <c r="R93" s="111"/>
    </row>
    <row r="94" spans="2:47" s="7" customFormat="1" ht="19.95" customHeight="1">
      <c r="B94" s="108"/>
      <c r="C94" s="109"/>
      <c r="D94" s="110" t="s">
        <v>110</v>
      </c>
      <c r="E94" s="109"/>
      <c r="F94" s="109"/>
      <c r="G94" s="109"/>
      <c r="H94" s="109"/>
      <c r="I94" s="109"/>
      <c r="J94" s="109"/>
      <c r="K94" s="109"/>
      <c r="L94" s="109"/>
      <c r="M94" s="109"/>
      <c r="N94" s="206">
        <f>N173</f>
        <v>16697.010000000002</v>
      </c>
      <c r="O94" s="207"/>
      <c r="P94" s="207"/>
      <c r="Q94" s="207"/>
      <c r="R94" s="111"/>
    </row>
    <row r="95" spans="2:47" s="7" customFormat="1" ht="19.95" customHeight="1">
      <c r="B95" s="108"/>
      <c r="C95" s="109"/>
      <c r="D95" s="110" t="s">
        <v>111</v>
      </c>
      <c r="E95" s="109"/>
      <c r="F95" s="109"/>
      <c r="G95" s="109"/>
      <c r="H95" s="109"/>
      <c r="I95" s="109"/>
      <c r="J95" s="109"/>
      <c r="K95" s="109"/>
      <c r="L95" s="109"/>
      <c r="M95" s="109"/>
      <c r="N95" s="206">
        <f>N188</f>
        <v>21203.87</v>
      </c>
      <c r="O95" s="207"/>
      <c r="P95" s="207"/>
      <c r="Q95" s="207"/>
      <c r="R95" s="111"/>
    </row>
    <row r="96" spans="2:47" s="7" customFormat="1" ht="19.95" customHeight="1">
      <c r="B96" s="108"/>
      <c r="C96" s="109"/>
      <c r="D96" s="110" t="s">
        <v>112</v>
      </c>
      <c r="E96" s="109"/>
      <c r="F96" s="109"/>
      <c r="G96" s="109"/>
      <c r="H96" s="109"/>
      <c r="I96" s="109"/>
      <c r="J96" s="109"/>
      <c r="K96" s="109"/>
      <c r="L96" s="109"/>
      <c r="M96" s="109"/>
      <c r="N96" s="206">
        <f>N190</f>
        <v>8206.5399999999991</v>
      </c>
      <c r="O96" s="207"/>
      <c r="P96" s="207"/>
      <c r="Q96" s="207"/>
      <c r="R96" s="111"/>
    </row>
    <row r="97" spans="2:18" s="7" customFormat="1" ht="19.95" customHeight="1">
      <c r="B97" s="108"/>
      <c r="C97" s="109"/>
      <c r="D97" s="110" t="s">
        <v>113</v>
      </c>
      <c r="E97" s="109"/>
      <c r="F97" s="109"/>
      <c r="G97" s="109"/>
      <c r="H97" s="109"/>
      <c r="I97" s="109"/>
      <c r="J97" s="109"/>
      <c r="K97" s="109"/>
      <c r="L97" s="109"/>
      <c r="M97" s="109"/>
      <c r="N97" s="206">
        <f>N221</f>
        <v>2147.11</v>
      </c>
      <c r="O97" s="207"/>
      <c r="P97" s="207"/>
      <c r="Q97" s="207"/>
      <c r="R97" s="111"/>
    </row>
    <row r="98" spans="2:18" s="6" customFormat="1" ht="24.9" customHeight="1">
      <c r="B98" s="104"/>
      <c r="C98" s="105"/>
      <c r="D98" s="106" t="s">
        <v>114</v>
      </c>
      <c r="E98" s="105"/>
      <c r="F98" s="105"/>
      <c r="G98" s="105"/>
      <c r="H98" s="105"/>
      <c r="I98" s="105"/>
      <c r="J98" s="105"/>
      <c r="K98" s="105"/>
      <c r="L98" s="105"/>
      <c r="M98" s="105"/>
      <c r="N98" s="194">
        <f>N223</f>
        <v>50988.98000000001</v>
      </c>
      <c r="O98" s="205"/>
      <c r="P98" s="205"/>
      <c r="Q98" s="205"/>
      <c r="R98" s="107"/>
    </row>
    <row r="99" spans="2:18" s="7" customFormat="1" ht="19.95" customHeight="1">
      <c r="B99" s="108"/>
      <c r="C99" s="109"/>
      <c r="D99" s="110" t="s">
        <v>115</v>
      </c>
      <c r="E99" s="109"/>
      <c r="F99" s="109"/>
      <c r="G99" s="109"/>
      <c r="H99" s="109"/>
      <c r="I99" s="109"/>
      <c r="J99" s="109"/>
      <c r="K99" s="109"/>
      <c r="L99" s="109"/>
      <c r="M99" s="109"/>
      <c r="N99" s="206">
        <f>N224</f>
        <v>1495.71</v>
      </c>
      <c r="O99" s="207"/>
      <c r="P99" s="207"/>
      <c r="Q99" s="207"/>
      <c r="R99" s="111"/>
    </row>
    <row r="100" spans="2:18" s="7" customFormat="1" ht="19.95" customHeight="1">
      <c r="B100" s="108"/>
      <c r="C100" s="109"/>
      <c r="D100" s="110" t="s">
        <v>116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206">
        <f>N231</f>
        <v>292.66999999999996</v>
      </c>
      <c r="O100" s="207"/>
      <c r="P100" s="207"/>
      <c r="Q100" s="207"/>
      <c r="R100" s="111"/>
    </row>
    <row r="101" spans="2:18" s="7" customFormat="1" ht="19.95" customHeight="1">
      <c r="B101" s="108"/>
      <c r="C101" s="109"/>
      <c r="D101" s="110" t="s">
        <v>117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206">
        <f>N237</f>
        <v>5851.8499999999995</v>
      </c>
      <c r="O101" s="207"/>
      <c r="P101" s="207"/>
      <c r="Q101" s="207"/>
      <c r="R101" s="111"/>
    </row>
    <row r="102" spans="2:18" s="7" customFormat="1" ht="19.95" customHeight="1">
      <c r="B102" s="108"/>
      <c r="C102" s="109"/>
      <c r="D102" s="110" t="s">
        <v>118</v>
      </c>
      <c r="E102" s="109"/>
      <c r="F102" s="109"/>
      <c r="G102" s="109"/>
      <c r="H102" s="109"/>
      <c r="I102" s="109"/>
      <c r="J102" s="109"/>
      <c r="K102" s="109"/>
      <c r="L102" s="109"/>
      <c r="M102" s="109"/>
      <c r="N102" s="206">
        <f>N246</f>
        <v>759.94</v>
      </c>
      <c r="O102" s="207"/>
      <c r="P102" s="207"/>
      <c r="Q102" s="207"/>
      <c r="R102" s="111"/>
    </row>
    <row r="103" spans="2:18" s="7" customFormat="1" ht="19.95" customHeight="1">
      <c r="B103" s="108"/>
      <c r="C103" s="109"/>
      <c r="D103" s="110" t="s">
        <v>119</v>
      </c>
      <c r="E103" s="109"/>
      <c r="F103" s="109"/>
      <c r="G103" s="109"/>
      <c r="H103" s="109"/>
      <c r="I103" s="109"/>
      <c r="J103" s="109"/>
      <c r="K103" s="109"/>
      <c r="L103" s="109"/>
      <c r="M103" s="109"/>
      <c r="N103" s="206">
        <f>N248</f>
        <v>1075.7</v>
      </c>
      <c r="O103" s="207"/>
      <c r="P103" s="207"/>
      <c r="Q103" s="207"/>
      <c r="R103" s="111"/>
    </row>
    <row r="104" spans="2:18" s="7" customFormat="1" ht="19.95" customHeight="1">
      <c r="B104" s="108"/>
      <c r="C104" s="109"/>
      <c r="D104" s="110" t="s">
        <v>120</v>
      </c>
      <c r="E104" s="109"/>
      <c r="F104" s="109"/>
      <c r="G104" s="109"/>
      <c r="H104" s="109"/>
      <c r="I104" s="109"/>
      <c r="J104" s="109"/>
      <c r="K104" s="109"/>
      <c r="L104" s="109"/>
      <c r="M104" s="109"/>
      <c r="N104" s="206">
        <f>N253</f>
        <v>1917.61</v>
      </c>
      <c r="O104" s="207"/>
      <c r="P104" s="207"/>
      <c r="Q104" s="207"/>
      <c r="R104" s="111"/>
    </row>
    <row r="105" spans="2:18" s="7" customFormat="1" ht="19.95" customHeight="1">
      <c r="B105" s="108"/>
      <c r="C105" s="109"/>
      <c r="D105" s="110" t="s">
        <v>121</v>
      </c>
      <c r="E105" s="109"/>
      <c r="F105" s="109"/>
      <c r="G105" s="109"/>
      <c r="H105" s="109"/>
      <c r="I105" s="109"/>
      <c r="J105" s="109"/>
      <c r="K105" s="109"/>
      <c r="L105" s="109"/>
      <c r="M105" s="109"/>
      <c r="N105" s="206">
        <f>N275</f>
        <v>12849.74</v>
      </c>
      <c r="O105" s="207"/>
      <c r="P105" s="207"/>
      <c r="Q105" s="207"/>
      <c r="R105" s="111"/>
    </row>
    <row r="106" spans="2:18" s="7" customFormat="1" ht="19.95" customHeight="1">
      <c r="B106" s="108"/>
      <c r="C106" s="109"/>
      <c r="D106" s="110" t="s">
        <v>122</v>
      </c>
      <c r="E106" s="109"/>
      <c r="F106" s="109"/>
      <c r="G106" s="109"/>
      <c r="H106" s="109"/>
      <c r="I106" s="109"/>
      <c r="J106" s="109"/>
      <c r="K106" s="109"/>
      <c r="L106" s="109"/>
      <c r="M106" s="109"/>
      <c r="N106" s="206">
        <f>N297</f>
        <v>3372.2400000000002</v>
      </c>
      <c r="O106" s="207"/>
      <c r="P106" s="207"/>
      <c r="Q106" s="207"/>
      <c r="R106" s="111"/>
    </row>
    <row r="107" spans="2:18" s="7" customFormat="1" ht="19.95" customHeight="1">
      <c r="B107" s="108"/>
      <c r="C107" s="109"/>
      <c r="D107" s="110" t="s">
        <v>123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206">
        <f>N300</f>
        <v>4698.4799999999987</v>
      </c>
      <c r="O107" s="207"/>
      <c r="P107" s="207"/>
      <c r="Q107" s="207"/>
      <c r="R107" s="111"/>
    </row>
    <row r="108" spans="2:18" s="7" customFormat="1" ht="19.95" customHeight="1">
      <c r="B108" s="108"/>
      <c r="C108" s="109"/>
      <c r="D108" s="110" t="s">
        <v>124</v>
      </c>
      <c r="E108" s="109"/>
      <c r="F108" s="109"/>
      <c r="G108" s="109"/>
      <c r="H108" s="109"/>
      <c r="I108" s="109"/>
      <c r="J108" s="109"/>
      <c r="K108" s="109"/>
      <c r="L108" s="109"/>
      <c r="M108" s="109"/>
      <c r="N108" s="206">
        <f>N309</f>
        <v>897.80000000000007</v>
      </c>
      <c r="O108" s="207"/>
      <c r="P108" s="207"/>
      <c r="Q108" s="207"/>
      <c r="R108" s="111"/>
    </row>
    <row r="109" spans="2:18" s="7" customFormat="1" ht="19.95" customHeight="1">
      <c r="B109" s="108"/>
      <c r="C109" s="109"/>
      <c r="D109" s="110" t="s">
        <v>125</v>
      </c>
      <c r="E109" s="109"/>
      <c r="F109" s="109"/>
      <c r="G109" s="109"/>
      <c r="H109" s="109"/>
      <c r="I109" s="109"/>
      <c r="J109" s="109"/>
      <c r="K109" s="109"/>
      <c r="L109" s="109"/>
      <c r="M109" s="109"/>
      <c r="N109" s="206">
        <f>N312</f>
        <v>3879.9399999999996</v>
      </c>
      <c r="O109" s="207"/>
      <c r="P109" s="207"/>
      <c r="Q109" s="207"/>
      <c r="R109" s="111"/>
    </row>
    <row r="110" spans="2:18" s="7" customFormat="1" ht="19.95" customHeight="1">
      <c r="B110" s="108"/>
      <c r="C110" s="109"/>
      <c r="D110" s="110" t="s">
        <v>126</v>
      </c>
      <c r="E110" s="109"/>
      <c r="F110" s="109"/>
      <c r="G110" s="109"/>
      <c r="H110" s="109"/>
      <c r="I110" s="109"/>
      <c r="J110" s="109"/>
      <c r="K110" s="109"/>
      <c r="L110" s="109"/>
      <c r="M110" s="109"/>
      <c r="N110" s="206">
        <f>N337</f>
        <v>2427.34</v>
      </c>
      <c r="O110" s="207"/>
      <c r="P110" s="207"/>
      <c r="Q110" s="207"/>
      <c r="R110" s="111"/>
    </row>
    <row r="111" spans="2:18" s="7" customFormat="1" ht="19.95" customHeight="1">
      <c r="B111" s="108"/>
      <c r="C111" s="109"/>
      <c r="D111" s="110" t="s">
        <v>127</v>
      </c>
      <c r="E111" s="109"/>
      <c r="F111" s="109"/>
      <c r="G111" s="109"/>
      <c r="H111" s="109"/>
      <c r="I111" s="109"/>
      <c r="J111" s="109"/>
      <c r="K111" s="109"/>
      <c r="L111" s="109"/>
      <c r="M111" s="109"/>
      <c r="N111" s="206">
        <f>N344</f>
        <v>1676.7299999999998</v>
      </c>
      <c r="O111" s="207"/>
      <c r="P111" s="207"/>
      <c r="Q111" s="207"/>
      <c r="R111" s="111"/>
    </row>
    <row r="112" spans="2:18" s="7" customFormat="1" ht="19.95" customHeight="1">
      <c r="B112" s="108"/>
      <c r="C112" s="109"/>
      <c r="D112" s="110" t="s">
        <v>128</v>
      </c>
      <c r="E112" s="109"/>
      <c r="F112" s="109"/>
      <c r="G112" s="109"/>
      <c r="H112" s="109"/>
      <c r="I112" s="109"/>
      <c r="J112" s="109"/>
      <c r="K112" s="109"/>
      <c r="L112" s="109"/>
      <c r="M112" s="109"/>
      <c r="N112" s="206">
        <f>N351</f>
        <v>6182.3600000000006</v>
      </c>
      <c r="O112" s="207"/>
      <c r="P112" s="207"/>
      <c r="Q112" s="207"/>
      <c r="R112" s="111"/>
    </row>
    <row r="113" spans="2:21" s="7" customFormat="1" ht="19.95" customHeight="1">
      <c r="B113" s="108"/>
      <c r="C113" s="109"/>
      <c r="D113" s="110" t="s">
        <v>129</v>
      </c>
      <c r="E113" s="109"/>
      <c r="F113" s="109"/>
      <c r="G113" s="109"/>
      <c r="H113" s="109"/>
      <c r="I113" s="109"/>
      <c r="J113" s="109"/>
      <c r="K113" s="109"/>
      <c r="L113" s="109"/>
      <c r="M113" s="109"/>
      <c r="N113" s="206">
        <f>N358</f>
        <v>1701.89</v>
      </c>
      <c r="O113" s="207"/>
      <c r="P113" s="207"/>
      <c r="Q113" s="207"/>
      <c r="R113" s="111"/>
    </row>
    <row r="114" spans="2:21" s="7" customFormat="1" ht="19.95" customHeight="1">
      <c r="B114" s="108"/>
      <c r="C114" s="109"/>
      <c r="D114" s="110" t="s">
        <v>130</v>
      </c>
      <c r="E114" s="109"/>
      <c r="F114" s="109"/>
      <c r="G114" s="109"/>
      <c r="H114" s="109"/>
      <c r="I114" s="109"/>
      <c r="J114" s="109"/>
      <c r="K114" s="109"/>
      <c r="L114" s="109"/>
      <c r="M114" s="109"/>
      <c r="N114" s="206">
        <f>N365</f>
        <v>1003.9399999999999</v>
      </c>
      <c r="O114" s="207"/>
      <c r="P114" s="207"/>
      <c r="Q114" s="207"/>
      <c r="R114" s="111"/>
    </row>
    <row r="115" spans="2:21" s="7" customFormat="1" ht="19.95" customHeight="1">
      <c r="B115" s="108"/>
      <c r="C115" s="109"/>
      <c r="D115" s="110" t="s">
        <v>131</v>
      </c>
      <c r="E115" s="109"/>
      <c r="F115" s="109"/>
      <c r="G115" s="109"/>
      <c r="H115" s="109"/>
      <c r="I115" s="109"/>
      <c r="J115" s="109"/>
      <c r="K115" s="109"/>
      <c r="L115" s="109"/>
      <c r="M115" s="109"/>
      <c r="N115" s="206">
        <f>N370</f>
        <v>905.04</v>
      </c>
      <c r="O115" s="207"/>
      <c r="P115" s="207"/>
      <c r="Q115" s="207"/>
      <c r="R115" s="111"/>
    </row>
    <row r="116" spans="2:21" s="6" customFormat="1" ht="24.9" customHeight="1">
      <c r="B116" s="104"/>
      <c r="C116" s="105"/>
      <c r="D116" s="106" t="s">
        <v>132</v>
      </c>
      <c r="E116" s="105"/>
      <c r="F116" s="105"/>
      <c r="G116" s="105"/>
      <c r="H116" s="105"/>
      <c r="I116" s="105"/>
      <c r="J116" s="105"/>
      <c r="K116" s="105"/>
      <c r="L116" s="105"/>
      <c r="M116" s="105"/>
      <c r="N116" s="194">
        <f>N377</f>
        <v>14250.419999999998</v>
      </c>
      <c r="O116" s="205"/>
      <c r="P116" s="205"/>
      <c r="Q116" s="205"/>
      <c r="R116" s="107"/>
    </row>
    <row r="117" spans="2:21" s="7" customFormat="1" ht="19.95" customHeight="1">
      <c r="B117" s="108"/>
      <c r="C117" s="109"/>
      <c r="D117" s="110" t="s">
        <v>133</v>
      </c>
      <c r="E117" s="109"/>
      <c r="F117" s="109"/>
      <c r="G117" s="109"/>
      <c r="H117" s="109"/>
      <c r="I117" s="109"/>
      <c r="J117" s="109"/>
      <c r="K117" s="109"/>
      <c r="L117" s="109"/>
      <c r="M117" s="109"/>
      <c r="N117" s="206">
        <f>N378</f>
        <v>14250.419999999998</v>
      </c>
      <c r="O117" s="207"/>
      <c r="P117" s="207"/>
      <c r="Q117" s="207"/>
      <c r="R117" s="111"/>
    </row>
    <row r="118" spans="2:21" s="1" customFormat="1" ht="21.75" customHeight="1"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3"/>
    </row>
    <row r="119" spans="2:21" s="1" customFormat="1" ht="29.25" customHeight="1">
      <c r="B119" s="31"/>
      <c r="C119" s="103" t="s">
        <v>134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208">
        <v>0</v>
      </c>
      <c r="O119" s="209"/>
      <c r="P119" s="209"/>
      <c r="Q119" s="209"/>
      <c r="R119" s="33"/>
      <c r="T119" s="112"/>
      <c r="U119" s="113" t="s">
        <v>36</v>
      </c>
    </row>
    <row r="120" spans="2:21" s="1" customFormat="1" ht="18" customHeight="1"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3"/>
    </row>
    <row r="121" spans="2:21" s="1" customFormat="1" ht="29.25" customHeight="1">
      <c r="B121" s="31"/>
      <c r="C121" s="94" t="s">
        <v>84</v>
      </c>
      <c r="D121" s="95"/>
      <c r="E121" s="95"/>
      <c r="F121" s="95"/>
      <c r="G121" s="95"/>
      <c r="H121" s="95"/>
      <c r="I121" s="95"/>
      <c r="J121" s="95"/>
      <c r="K121" s="95"/>
      <c r="L121" s="151">
        <f>ROUND(SUM(N88+N119),2)</f>
        <v>123917</v>
      </c>
      <c r="M121" s="151"/>
      <c r="N121" s="151"/>
      <c r="O121" s="151"/>
      <c r="P121" s="151"/>
      <c r="Q121" s="151"/>
      <c r="R121" s="33"/>
    </row>
    <row r="122" spans="2:21" s="1" customFormat="1" ht="6.9" customHeight="1">
      <c r="B122" s="55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7"/>
    </row>
    <row r="126" spans="2:21" s="1" customFormat="1" ht="6.9" customHeight="1"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60"/>
    </row>
    <row r="127" spans="2:21" s="1" customFormat="1" ht="36.9" customHeight="1">
      <c r="B127" s="31"/>
      <c r="C127" s="172" t="s">
        <v>135</v>
      </c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33"/>
    </row>
    <row r="128" spans="2:21" s="1" customFormat="1" ht="6.9" customHeight="1"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2:65" s="1" customFormat="1" ht="30" customHeight="1">
      <c r="B129" s="31"/>
      <c r="C129" s="28" t="s">
        <v>16</v>
      </c>
      <c r="D129" s="32"/>
      <c r="E129" s="32"/>
      <c r="F129" s="211" t="str">
        <f>F6</f>
        <v>Športová hala s prevádzkovou budovou</v>
      </c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32"/>
      <c r="R129" s="33"/>
    </row>
    <row r="130" spans="2:65" s="1" customFormat="1" ht="36.9" customHeight="1">
      <c r="B130" s="31"/>
      <c r="C130" s="65" t="s">
        <v>91</v>
      </c>
      <c r="D130" s="32"/>
      <c r="E130" s="32"/>
      <c r="F130" s="174" t="str">
        <f>F7</f>
        <v>Športová hala s prevádzkovou budovou</v>
      </c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32"/>
      <c r="R130" s="33"/>
    </row>
    <row r="131" spans="2:65" s="1" customFormat="1" ht="6.9" customHeight="1"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3"/>
    </row>
    <row r="132" spans="2:65" s="1" customFormat="1" ht="18" customHeight="1">
      <c r="B132" s="31"/>
      <c r="C132" s="28" t="s">
        <v>20</v>
      </c>
      <c r="D132" s="32"/>
      <c r="E132" s="32"/>
      <c r="F132" s="26" t="str">
        <f>F9</f>
        <v xml:space="preserve"> Obec Nýrovce</v>
      </c>
      <c r="G132" s="32"/>
      <c r="H132" s="32"/>
      <c r="I132" s="32"/>
      <c r="J132" s="32"/>
      <c r="K132" s="28" t="s">
        <v>22</v>
      </c>
      <c r="L132" s="32"/>
      <c r="M132" s="213">
        <f>IF(O9="","",O9)</f>
        <v>43058</v>
      </c>
      <c r="N132" s="213"/>
      <c r="O132" s="213"/>
      <c r="P132" s="213"/>
      <c r="Q132" s="32"/>
      <c r="R132" s="33"/>
    </row>
    <row r="133" spans="2:65" s="1" customFormat="1" ht="6.9" customHeight="1">
      <c r="B133" s="31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3"/>
    </row>
    <row r="134" spans="2:65" s="1" customFormat="1" ht="13.2">
      <c r="B134" s="31"/>
      <c r="C134" s="28" t="s">
        <v>23</v>
      </c>
      <c r="D134" s="32"/>
      <c r="E134" s="32"/>
      <c r="F134" s="26" t="str">
        <f>E12</f>
        <v>Obec Nýrovce</v>
      </c>
      <c r="G134" s="32"/>
      <c r="H134" s="32"/>
      <c r="I134" s="32"/>
      <c r="J134" s="32"/>
      <c r="K134" s="28" t="s">
        <v>29</v>
      </c>
      <c r="L134" s="32"/>
      <c r="M134" s="185" t="str">
        <f>E18</f>
        <v>JK projekt,s.r.o.,Šafárikova 1,Levice</v>
      </c>
      <c r="N134" s="185"/>
      <c r="O134" s="185"/>
      <c r="P134" s="185"/>
      <c r="Q134" s="185"/>
      <c r="R134" s="33"/>
    </row>
    <row r="135" spans="2:65" s="1" customFormat="1" ht="14.4" customHeight="1">
      <c r="B135" s="31"/>
      <c r="C135" s="28" t="s">
        <v>27</v>
      </c>
      <c r="D135" s="32"/>
      <c r="E135" s="32"/>
      <c r="F135" s="26" t="str">
        <f>IF(E15="","",E15)</f>
        <v>EKOFORM spol. s r.o. Levice</v>
      </c>
      <c r="G135" s="32"/>
      <c r="H135" s="32"/>
      <c r="I135" s="32"/>
      <c r="J135" s="32"/>
      <c r="K135" s="28" t="s">
        <v>31</v>
      </c>
      <c r="L135" s="32"/>
      <c r="M135" s="185" t="str">
        <f>E21</f>
        <v xml:space="preserve"> Ing. Katarína Mihálková</v>
      </c>
      <c r="N135" s="185"/>
      <c r="O135" s="185"/>
      <c r="P135" s="185"/>
      <c r="Q135" s="185"/>
      <c r="R135" s="33"/>
    </row>
    <row r="136" spans="2:65" s="1" customFormat="1" ht="10.35" customHeight="1">
      <c r="B136" s="31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3"/>
    </row>
    <row r="137" spans="2:65" s="8" customFormat="1" ht="29.25" customHeight="1">
      <c r="B137" s="114"/>
      <c r="C137" s="115" t="s">
        <v>136</v>
      </c>
      <c r="D137" s="116" t="s">
        <v>137</v>
      </c>
      <c r="E137" s="116" t="s">
        <v>54</v>
      </c>
      <c r="F137" s="203" t="s">
        <v>138</v>
      </c>
      <c r="G137" s="203"/>
      <c r="H137" s="203"/>
      <c r="I137" s="203"/>
      <c r="J137" s="116" t="s">
        <v>139</v>
      </c>
      <c r="K137" s="116" t="s">
        <v>140</v>
      </c>
      <c r="L137" s="203" t="s">
        <v>141</v>
      </c>
      <c r="M137" s="203"/>
      <c r="N137" s="203" t="s">
        <v>102</v>
      </c>
      <c r="O137" s="203"/>
      <c r="P137" s="203"/>
      <c r="Q137" s="204"/>
      <c r="R137" s="117"/>
      <c r="T137" s="71" t="s">
        <v>142</v>
      </c>
      <c r="U137" s="72" t="s">
        <v>36</v>
      </c>
      <c r="V137" s="72" t="s">
        <v>143</v>
      </c>
      <c r="W137" s="72" t="s">
        <v>144</v>
      </c>
      <c r="X137" s="72" t="s">
        <v>145</v>
      </c>
      <c r="Y137" s="72" t="s">
        <v>146</v>
      </c>
      <c r="Z137" s="72" t="s">
        <v>147</v>
      </c>
      <c r="AA137" s="73" t="s">
        <v>148</v>
      </c>
    </row>
    <row r="138" spans="2:65" s="1" customFormat="1" ht="29.25" customHeight="1">
      <c r="B138" s="31"/>
      <c r="C138" s="75" t="s">
        <v>98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191">
        <f>BK138</f>
        <v>123917.00000000001</v>
      </c>
      <c r="O138" s="192"/>
      <c r="P138" s="192"/>
      <c r="Q138" s="192"/>
      <c r="R138" s="33"/>
      <c r="T138" s="74"/>
      <c r="U138" s="47"/>
      <c r="V138" s="47"/>
      <c r="W138" s="118">
        <f>W139+W223+W377</f>
        <v>2599.6327882339997</v>
      </c>
      <c r="X138" s="47"/>
      <c r="Y138" s="118">
        <f>Y139+Y223+Y377</f>
        <v>358.99409255850003</v>
      </c>
      <c r="Z138" s="47"/>
      <c r="AA138" s="119">
        <f>AA139+AA223+AA377</f>
        <v>73.574932000000004</v>
      </c>
      <c r="AT138" s="18" t="s">
        <v>71</v>
      </c>
      <c r="AU138" s="18" t="s">
        <v>104</v>
      </c>
      <c r="BK138" s="120">
        <f>BK139+BK223+BK377</f>
        <v>123917.00000000001</v>
      </c>
    </row>
    <row r="139" spans="2:65" s="9" customFormat="1" ht="37.35" customHeight="1">
      <c r="B139" s="121"/>
      <c r="C139" s="122"/>
      <c r="D139" s="123" t="s">
        <v>105</v>
      </c>
      <c r="E139" s="123"/>
      <c r="F139" s="123"/>
      <c r="G139" s="123"/>
      <c r="H139" s="123"/>
      <c r="I139" s="123"/>
      <c r="J139" s="123"/>
      <c r="K139" s="123"/>
      <c r="L139" s="123"/>
      <c r="M139" s="123"/>
      <c r="N139" s="193">
        <f>BK139</f>
        <v>58677.599999999999</v>
      </c>
      <c r="O139" s="194"/>
      <c r="P139" s="194"/>
      <c r="Q139" s="194"/>
      <c r="R139" s="124"/>
      <c r="T139" s="125"/>
      <c r="U139" s="122"/>
      <c r="V139" s="122"/>
      <c r="W139" s="126">
        <f>W140+W146+W157+W167+W173+W188+W190+W221</f>
        <v>1283.4062762599997</v>
      </c>
      <c r="X139" s="122"/>
      <c r="Y139" s="126">
        <f>Y140+Y146+Y157+Y167+Y173+Y188+Y190+Y221</f>
        <v>200.1029933305</v>
      </c>
      <c r="Z139" s="122"/>
      <c r="AA139" s="127">
        <f>AA140+AA146+AA157+AA167+AA173+AA188+AA190+AA221</f>
        <v>62.539614</v>
      </c>
      <c r="AR139" s="128" t="s">
        <v>79</v>
      </c>
      <c r="AT139" s="129" t="s">
        <v>71</v>
      </c>
      <c r="AU139" s="129" t="s">
        <v>72</v>
      </c>
      <c r="AY139" s="128" t="s">
        <v>149</v>
      </c>
      <c r="BK139" s="130">
        <f>BK140+BK146+BK157+BK167+BK173+BK188+BK190+BK221</f>
        <v>58677.599999999999</v>
      </c>
    </row>
    <row r="140" spans="2:65" s="9" customFormat="1" ht="19.95" customHeight="1">
      <c r="B140" s="121"/>
      <c r="C140" s="122"/>
      <c r="D140" s="131" t="s">
        <v>106</v>
      </c>
      <c r="E140" s="131"/>
      <c r="F140" s="131"/>
      <c r="G140" s="131"/>
      <c r="H140" s="131"/>
      <c r="I140" s="131"/>
      <c r="J140" s="131"/>
      <c r="K140" s="131"/>
      <c r="L140" s="131"/>
      <c r="M140" s="131"/>
      <c r="N140" s="195">
        <f>BK140</f>
        <v>531.32000000000005</v>
      </c>
      <c r="O140" s="196"/>
      <c r="P140" s="196"/>
      <c r="Q140" s="196"/>
      <c r="R140" s="124"/>
      <c r="T140" s="125"/>
      <c r="U140" s="122"/>
      <c r="V140" s="122"/>
      <c r="W140" s="126">
        <f>SUM(W141:W145)</f>
        <v>58.802225999999997</v>
      </c>
      <c r="X140" s="122"/>
      <c r="Y140" s="126">
        <f>SUM(Y141:Y145)</f>
        <v>0</v>
      </c>
      <c r="Z140" s="122"/>
      <c r="AA140" s="127">
        <f>SUM(AA141:AA145)</f>
        <v>0</v>
      </c>
      <c r="AR140" s="128" t="s">
        <v>79</v>
      </c>
      <c r="AT140" s="129" t="s">
        <v>71</v>
      </c>
      <c r="AU140" s="129" t="s">
        <v>79</v>
      </c>
      <c r="AY140" s="128" t="s">
        <v>149</v>
      </c>
      <c r="BK140" s="130">
        <f>SUM(BK141:BK145)</f>
        <v>531.32000000000005</v>
      </c>
    </row>
    <row r="141" spans="2:65" s="1" customFormat="1" ht="25.5" customHeight="1">
      <c r="B141" s="132"/>
      <c r="C141" s="133" t="s">
        <v>79</v>
      </c>
      <c r="D141" s="133" t="s">
        <v>150</v>
      </c>
      <c r="E141" s="134" t="s">
        <v>151</v>
      </c>
      <c r="F141" s="189" t="s">
        <v>152</v>
      </c>
      <c r="G141" s="189"/>
      <c r="H141" s="189"/>
      <c r="I141" s="189"/>
      <c r="J141" s="135" t="s">
        <v>153</v>
      </c>
      <c r="K141" s="136">
        <v>17.213999999999999</v>
      </c>
      <c r="L141" s="190">
        <v>21.62</v>
      </c>
      <c r="M141" s="190"/>
      <c r="N141" s="190">
        <f>ROUND(L141*K141,2)</f>
        <v>372.17</v>
      </c>
      <c r="O141" s="190"/>
      <c r="P141" s="190"/>
      <c r="Q141" s="190"/>
      <c r="R141" s="137"/>
      <c r="T141" s="138" t="s">
        <v>5</v>
      </c>
      <c r="U141" s="40" t="s">
        <v>39</v>
      </c>
      <c r="V141" s="139">
        <v>2.5139999999999998</v>
      </c>
      <c r="W141" s="139">
        <f>V141*K141</f>
        <v>43.275995999999992</v>
      </c>
      <c r="X141" s="139">
        <v>0</v>
      </c>
      <c r="Y141" s="139">
        <f>X141*K141</f>
        <v>0</v>
      </c>
      <c r="Z141" s="139">
        <v>0</v>
      </c>
      <c r="AA141" s="140">
        <f>Z141*K141</f>
        <v>0</v>
      </c>
      <c r="AR141" s="18" t="s">
        <v>154</v>
      </c>
      <c r="AT141" s="18" t="s">
        <v>150</v>
      </c>
      <c r="AU141" s="18" t="s">
        <v>155</v>
      </c>
      <c r="AY141" s="18" t="s">
        <v>149</v>
      </c>
      <c r="BE141" s="141">
        <f>IF(U141="základná",N141,0)</f>
        <v>0</v>
      </c>
      <c r="BF141" s="141">
        <f>IF(U141="znížená",N141,0)</f>
        <v>372.17</v>
      </c>
      <c r="BG141" s="141">
        <f>IF(U141="zákl. prenesená",N141,0)</f>
        <v>0</v>
      </c>
      <c r="BH141" s="141">
        <f>IF(U141="zníž. prenesená",N141,0)</f>
        <v>0</v>
      </c>
      <c r="BI141" s="141">
        <f>IF(U141="nulová",N141,0)</f>
        <v>0</v>
      </c>
      <c r="BJ141" s="18" t="s">
        <v>155</v>
      </c>
      <c r="BK141" s="141">
        <f>ROUND(L141*K141,2)</f>
        <v>372.17</v>
      </c>
      <c r="BL141" s="18" t="s">
        <v>154</v>
      </c>
      <c r="BM141" s="18" t="s">
        <v>156</v>
      </c>
    </row>
    <row r="142" spans="2:65" s="1" customFormat="1" ht="51" customHeight="1">
      <c r="B142" s="132"/>
      <c r="C142" s="133" t="s">
        <v>155</v>
      </c>
      <c r="D142" s="133" t="s">
        <v>150</v>
      </c>
      <c r="E142" s="134" t="s">
        <v>157</v>
      </c>
      <c r="F142" s="189" t="s">
        <v>158</v>
      </c>
      <c r="G142" s="189"/>
      <c r="H142" s="189"/>
      <c r="I142" s="189"/>
      <c r="J142" s="135" t="s">
        <v>153</v>
      </c>
      <c r="K142" s="136">
        <v>17.213999999999999</v>
      </c>
      <c r="L142" s="190">
        <v>5.59</v>
      </c>
      <c r="M142" s="190"/>
      <c r="N142" s="190">
        <f>ROUND(L142*K142,2)</f>
        <v>96.23</v>
      </c>
      <c r="O142" s="190"/>
      <c r="P142" s="190"/>
      <c r="Q142" s="190"/>
      <c r="R142" s="137"/>
      <c r="T142" s="138" t="s">
        <v>5</v>
      </c>
      <c r="U142" s="40" t="s">
        <v>39</v>
      </c>
      <c r="V142" s="139">
        <v>0.61299999999999999</v>
      </c>
      <c r="W142" s="139">
        <f>V142*K142</f>
        <v>10.552181999999998</v>
      </c>
      <c r="X142" s="139">
        <v>0</v>
      </c>
      <c r="Y142" s="139">
        <f>X142*K142</f>
        <v>0</v>
      </c>
      <c r="Z142" s="139">
        <v>0</v>
      </c>
      <c r="AA142" s="140">
        <f>Z142*K142</f>
        <v>0</v>
      </c>
      <c r="AR142" s="18" t="s">
        <v>154</v>
      </c>
      <c r="AT142" s="18" t="s">
        <v>150</v>
      </c>
      <c r="AU142" s="18" t="s">
        <v>155</v>
      </c>
      <c r="AY142" s="18" t="s">
        <v>149</v>
      </c>
      <c r="BE142" s="141">
        <f>IF(U142="základná",N142,0)</f>
        <v>0</v>
      </c>
      <c r="BF142" s="141">
        <f>IF(U142="znížená",N142,0)</f>
        <v>96.23</v>
      </c>
      <c r="BG142" s="141">
        <f>IF(U142="zákl. prenesená",N142,0)</f>
        <v>0</v>
      </c>
      <c r="BH142" s="141">
        <f>IF(U142="zníž. prenesená",N142,0)</f>
        <v>0</v>
      </c>
      <c r="BI142" s="141">
        <f>IF(U142="nulová",N142,0)</f>
        <v>0</v>
      </c>
      <c r="BJ142" s="18" t="s">
        <v>155</v>
      </c>
      <c r="BK142" s="141">
        <f>ROUND(L142*K142,2)</f>
        <v>96.23</v>
      </c>
      <c r="BL142" s="18" t="s">
        <v>154</v>
      </c>
      <c r="BM142" s="18" t="s">
        <v>159</v>
      </c>
    </row>
    <row r="143" spans="2:65" s="1" customFormat="1" ht="25.5" customHeight="1">
      <c r="B143" s="132"/>
      <c r="C143" s="133" t="s">
        <v>160</v>
      </c>
      <c r="D143" s="133" t="s">
        <v>150</v>
      </c>
      <c r="E143" s="134" t="s">
        <v>161</v>
      </c>
      <c r="F143" s="189" t="s">
        <v>162</v>
      </c>
      <c r="G143" s="189"/>
      <c r="H143" s="189"/>
      <c r="I143" s="189"/>
      <c r="J143" s="135" t="s">
        <v>153</v>
      </c>
      <c r="K143" s="136">
        <v>1.026</v>
      </c>
      <c r="L143" s="190">
        <v>34.71</v>
      </c>
      <c r="M143" s="190"/>
      <c r="N143" s="190">
        <f>ROUND(L143*K143,2)</f>
        <v>35.61</v>
      </c>
      <c r="O143" s="190"/>
      <c r="P143" s="190"/>
      <c r="Q143" s="190"/>
      <c r="R143" s="137"/>
      <c r="T143" s="138" t="s">
        <v>5</v>
      </c>
      <c r="U143" s="40" t="s">
        <v>39</v>
      </c>
      <c r="V143" s="139">
        <v>2.9609999999999999</v>
      </c>
      <c r="W143" s="139">
        <f>V143*K143</f>
        <v>3.0379860000000001</v>
      </c>
      <c r="X143" s="139">
        <v>0</v>
      </c>
      <c r="Y143" s="139">
        <f>X143*K143</f>
        <v>0</v>
      </c>
      <c r="Z143" s="139">
        <v>0</v>
      </c>
      <c r="AA143" s="140">
        <f>Z143*K143</f>
        <v>0</v>
      </c>
      <c r="AR143" s="18" t="s">
        <v>154</v>
      </c>
      <c r="AT143" s="18" t="s">
        <v>150</v>
      </c>
      <c r="AU143" s="18" t="s">
        <v>155</v>
      </c>
      <c r="AY143" s="18" t="s">
        <v>149</v>
      </c>
      <c r="BE143" s="141">
        <f>IF(U143="základná",N143,0)</f>
        <v>0</v>
      </c>
      <c r="BF143" s="141">
        <f>IF(U143="znížená",N143,0)</f>
        <v>35.61</v>
      </c>
      <c r="BG143" s="141">
        <f>IF(U143="zákl. prenesená",N143,0)</f>
        <v>0</v>
      </c>
      <c r="BH143" s="141">
        <f>IF(U143="zníž. prenesená",N143,0)</f>
        <v>0</v>
      </c>
      <c r="BI143" s="141">
        <f>IF(U143="nulová",N143,0)</f>
        <v>0</v>
      </c>
      <c r="BJ143" s="18" t="s">
        <v>155</v>
      </c>
      <c r="BK143" s="141">
        <f>ROUND(L143*K143,2)</f>
        <v>35.61</v>
      </c>
      <c r="BL143" s="18" t="s">
        <v>154</v>
      </c>
      <c r="BM143" s="18" t="s">
        <v>163</v>
      </c>
    </row>
    <row r="144" spans="2:65" s="1" customFormat="1" ht="38.25" customHeight="1">
      <c r="B144" s="132"/>
      <c r="C144" s="133" t="s">
        <v>154</v>
      </c>
      <c r="D144" s="133" t="s">
        <v>150</v>
      </c>
      <c r="E144" s="134" t="s">
        <v>164</v>
      </c>
      <c r="F144" s="189" t="s">
        <v>165</v>
      </c>
      <c r="G144" s="189"/>
      <c r="H144" s="189"/>
      <c r="I144" s="189"/>
      <c r="J144" s="135" t="s">
        <v>153</v>
      </c>
      <c r="K144" s="136">
        <v>1.026</v>
      </c>
      <c r="L144" s="190">
        <v>4.4000000000000004</v>
      </c>
      <c r="M144" s="190"/>
      <c r="N144" s="190">
        <f>ROUND(L144*K144,2)</f>
        <v>4.51</v>
      </c>
      <c r="O144" s="190"/>
      <c r="P144" s="190"/>
      <c r="Q144" s="190"/>
      <c r="R144" s="137"/>
      <c r="T144" s="138" t="s">
        <v>5</v>
      </c>
      <c r="U144" s="40" t="s">
        <v>39</v>
      </c>
      <c r="V144" s="139">
        <v>0.44700000000000001</v>
      </c>
      <c r="W144" s="139">
        <f>V144*K144</f>
        <v>0.45862200000000003</v>
      </c>
      <c r="X144" s="139">
        <v>0</v>
      </c>
      <c r="Y144" s="139">
        <f>X144*K144</f>
        <v>0</v>
      </c>
      <c r="Z144" s="139">
        <v>0</v>
      </c>
      <c r="AA144" s="140">
        <f>Z144*K144</f>
        <v>0</v>
      </c>
      <c r="AR144" s="18" t="s">
        <v>154</v>
      </c>
      <c r="AT144" s="18" t="s">
        <v>150</v>
      </c>
      <c r="AU144" s="18" t="s">
        <v>155</v>
      </c>
      <c r="AY144" s="18" t="s">
        <v>149</v>
      </c>
      <c r="BE144" s="141">
        <f>IF(U144="základná",N144,0)</f>
        <v>0</v>
      </c>
      <c r="BF144" s="141">
        <f>IF(U144="znížená",N144,0)</f>
        <v>4.51</v>
      </c>
      <c r="BG144" s="141">
        <f>IF(U144="zákl. prenesená",N144,0)</f>
        <v>0</v>
      </c>
      <c r="BH144" s="141">
        <f>IF(U144="zníž. prenesená",N144,0)</f>
        <v>0</v>
      </c>
      <c r="BI144" s="141">
        <f>IF(U144="nulová",N144,0)</f>
        <v>0</v>
      </c>
      <c r="BJ144" s="18" t="s">
        <v>155</v>
      </c>
      <c r="BK144" s="141">
        <f>ROUND(L144*K144,2)</f>
        <v>4.51</v>
      </c>
      <c r="BL144" s="18" t="s">
        <v>154</v>
      </c>
      <c r="BM144" s="18" t="s">
        <v>166</v>
      </c>
    </row>
    <row r="145" spans="2:65" s="1" customFormat="1" ht="25.5" customHeight="1">
      <c r="B145" s="132"/>
      <c r="C145" s="133" t="s">
        <v>167</v>
      </c>
      <c r="D145" s="133" t="s">
        <v>150</v>
      </c>
      <c r="E145" s="134" t="s">
        <v>168</v>
      </c>
      <c r="F145" s="189" t="s">
        <v>169</v>
      </c>
      <c r="G145" s="189"/>
      <c r="H145" s="189"/>
      <c r="I145" s="189"/>
      <c r="J145" s="135" t="s">
        <v>153</v>
      </c>
      <c r="K145" s="136">
        <v>18.239999999999998</v>
      </c>
      <c r="L145" s="190">
        <v>1.25</v>
      </c>
      <c r="M145" s="190"/>
      <c r="N145" s="190">
        <f>ROUND(L145*K145,2)</f>
        <v>22.8</v>
      </c>
      <c r="O145" s="190"/>
      <c r="P145" s="190"/>
      <c r="Q145" s="190"/>
      <c r="R145" s="137"/>
      <c r="T145" s="138" t="s">
        <v>5</v>
      </c>
      <c r="U145" s="40" t="s">
        <v>39</v>
      </c>
      <c r="V145" s="139">
        <v>8.1000000000000003E-2</v>
      </c>
      <c r="W145" s="139">
        <f>V145*K145</f>
        <v>1.4774399999999999</v>
      </c>
      <c r="X145" s="139">
        <v>0</v>
      </c>
      <c r="Y145" s="139">
        <f>X145*K145</f>
        <v>0</v>
      </c>
      <c r="Z145" s="139">
        <v>0</v>
      </c>
      <c r="AA145" s="140">
        <f>Z145*K145</f>
        <v>0</v>
      </c>
      <c r="AR145" s="18" t="s">
        <v>154</v>
      </c>
      <c r="AT145" s="18" t="s">
        <v>150</v>
      </c>
      <c r="AU145" s="18" t="s">
        <v>155</v>
      </c>
      <c r="AY145" s="18" t="s">
        <v>149</v>
      </c>
      <c r="BE145" s="141">
        <f>IF(U145="základná",N145,0)</f>
        <v>0</v>
      </c>
      <c r="BF145" s="141">
        <f>IF(U145="znížená",N145,0)</f>
        <v>22.8</v>
      </c>
      <c r="BG145" s="141">
        <f>IF(U145="zákl. prenesená",N145,0)</f>
        <v>0</v>
      </c>
      <c r="BH145" s="141">
        <f>IF(U145="zníž. prenesená",N145,0)</f>
        <v>0</v>
      </c>
      <c r="BI145" s="141">
        <f>IF(U145="nulová",N145,0)</f>
        <v>0</v>
      </c>
      <c r="BJ145" s="18" t="s">
        <v>155</v>
      </c>
      <c r="BK145" s="141">
        <f>ROUND(L145*K145,2)</f>
        <v>22.8</v>
      </c>
      <c r="BL145" s="18" t="s">
        <v>154</v>
      </c>
      <c r="BM145" s="18" t="s">
        <v>170</v>
      </c>
    </row>
    <row r="146" spans="2:65" s="9" customFormat="1" ht="29.85" customHeight="1">
      <c r="B146" s="121"/>
      <c r="C146" s="122"/>
      <c r="D146" s="131" t="s">
        <v>107</v>
      </c>
      <c r="E146" s="131"/>
      <c r="F146" s="131"/>
      <c r="G146" s="131"/>
      <c r="H146" s="131"/>
      <c r="I146" s="131"/>
      <c r="J146" s="131"/>
      <c r="K146" s="131"/>
      <c r="L146" s="131"/>
      <c r="M146" s="131"/>
      <c r="N146" s="197">
        <f>BK146</f>
        <v>4562.49</v>
      </c>
      <c r="O146" s="198"/>
      <c r="P146" s="198"/>
      <c r="Q146" s="198"/>
      <c r="R146" s="124"/>
      <c r="T146" s="125"/>
      <c r="U146" s="122"/>
      <c r="V146" s="122"/>
      <c r="W146" s="126">
        <f>SUM(W147:W156)</f>
        <v>51.117752799999998</v>
      </c>
      <c r="X146" s="122"/>
      <c r="Y146" s="126">
        <f>SUM(Y147:Y156)</f>
        <v>100.40047188999999</v>
      </c>
      <c r="Z146" s="122"/>
      <c r="AA146" s="127">
        <f>SUM(AA147:AA156)</f>
        <v>0</v>
      </c>
      <c r="AR146" s="128" t="s">
        <v>79</v>
      </c>
      <c r="AT146" s="129" t="s">
        <v>71</v>
      </c>
      <c r="AU146" s="129" t="s">
        <v>79</v>
      </c>
      <c r="AY146" s="128" t="s">
        <v>149</v>
      </c>
      <c r="BK146" s="130">
        <f>SUM(BK147:BK156)</f>
        <v>4562.49</v>
      </c>
    </row>
    <row r="147" spans="2:65" s="1" customFormat="1" ht="38.25" customHeight="1">
      <c r="B147" s="132"/>
      <c r="C147" s="133" t="s">
        <v>171</v>
      </c>
      <c r="D147" s="133" t="s">
        <v>150</v>
      </c>
      <c r="E147" s="134" t="s">
        <v>172</v>
      </c>
      <c r="F147" s="189" t="s">
        <v>173</v>
      </c>
      <c r="G147" s="189"/>
      <c r="H147" s="189"/>
      <c r="I147" s="189"/>
      <c r="J147" s="135" t="s">
        <v>153</v>
      </c>
      <c r="K147" s="136">
        <v>1.92</v>
      </c>
      <c r="L147" s="190">
        <v>33.43</v>
      </c>
      <c r="M147" s="190"/>
      <c r="N147" s="190">
        <f t="shared" ref="N147:N156" si="0">ROUND(L147*K147,2)</f>
        <v>64.19</v>
      </c>
      <c r="O147" s="190"/>
      <c r="P147" s="190"/>
      <c r="Q147" s="190"/>
      <c r="R147" s="137"/>
      <c r="T147" s="138" t="s">
        <v>5</v>
      </c>
      <c r="U147" s="40" t="s">
        <v>39</v>
      </c>
      <c r="V147" s="139">
        <v>1.1317999999999999</v>
      </c>
      <c r="W147" s="139">
        <f t="shared" ref="W147:W156" si="1">V147*K147</f>
        <v>2.1730559999999999</v>
      </c>
      <c r="X147" s="139">
        <v>2.0699999999999998</v>
      </c>
      <c r="Y147" s="139">
        <f t="shared" ref="Y147:Y156" si="2">X147*K147</f>
        <v>3.9743999999999997</v>
      </c>
      <c r="Z147" s="139">
        <v>0</v>
      </c>
      <c r="AA147" s="140">
        <f t="shared" ref="AA147:AA156" si="3">Z147*K147</f>
        <v>0</v>
      </c>
      <c r="AR147" s="18" t="s">
        <v>154</v>
      </c>
      <c r="AT147" s="18" t="s">
        <v>150</v>
      </c>
      <c r="AU147" s="18" t="s">
        <v>155</v>
      </c>
      <c r="AY147" s="18" t="s">
        <v>149</v>
      </c>
      <c r="BE147" s="141">
        <f t="shared" ref="BE147:BE156" si="4">IF(U147="základná",N147,0)</f>
        <v>0</v>
      </c>
      <c r="BF147" s="141">
        <f t="shared" ref="BF147:BF156" si="5">IF(U147="znížená",N147,0)</f>
        <v>64.19</v>
      </c>
      <c r="BG147" s="141">
        <f t="shared" ref="BG147:BG156" si="6">IF(U147="zákl. prenesená",N147,0)</f>
        <v>0</v>
      </c>
      <c r="BH147" s="141">
        <f t="shared" ref="BH147:BH156" si="7">IF(U147="zníž. prenesená",N147,0)</f>
        <v>0</v>
      </c>
      <c r="BI147" s="141">
        <f t="shared" ref="BI147:BI156" si="8">IF(U147="nulová",N147,0)</f>
        <v>0</v>
      </c>
      <c r="BJ147" s="18" t="s">
        <v>155</v>
      </c>
      <c r="BK147" s="141">
        <f t="shared" ref="BK147:BK156" si="9">ROUND(L147*K147,2)</f>
        <v>64.19</v>
      </c>
      <c r="BL147" s="18" t="s">
        <v>154</v>
      </c>
      <c r="BM147" s="18" t="s">
        <v>174</v>
      </c>
    </row>
    <row r="148" spans="2:65" s="1" customFormat="1" ht="25.5" customHeight="1">
      <c r="B148" s="132"/>
      <c r="C148" s="133" t="s">
        <v>175</v>
      </c>
      <c r="D148" s="133" t="s">
        <v>150</v>
      </c>
      <c r="E148" s="134" t="s">
        <v>176</v>
      </c>
      <c r="F148" s="189" t="s">
        <v>177</v>
      </c>
      <c r="G148" s="189"/>
      <c r="H148" s="189"/>
      <c r="I148" s="189"/>
      <c r="J148" s="135" t="s">
        <v>153</v>
      </c>
      <c r="K148" s="136">
        <v>29.17</v>
      </c>
      <c r="L148" s="190">
        <v>86.37</v>
      </c>
      <c r="M148" s="190"/>
      <c r="N148" s="190">
        <f t="shared" si="0"/>
        <v>2519.41</v>
      </c>
      <c r="O148" s="190"/>
      <c r="P148" s="190"/>
      <c r="Q148" s="190"/>
      <c r="R148" s="137"/>
      <c r="T148" s="138" t="s">
        <v>5</v>
      </c>
      <c r="U148" s="40" t="s">
        <v>39</v>
      </c>
      <c r="V148" s="139">
        <v>0.61890999999999996</v>
      </c>
      <c r="W148" s="139">
        <f t="shared" si="1"/>
        <v>18.053604700000001</v>
      </c>
      <c r="X148" s="139">
        <v>2.2119</v>
      </c>
      <c r="Y148" s="139">
        <f t="shared" si="2"/>
        <v>64.521123000000003</v>
      </c>
      <c r="Z148" s="139">
        <v>0</v>
      </c>
      <c r="AA148" s="140">
        <f t="shared" si="3"/>
        <v>0</v>
      </c>
      <c r="AR148" s="18" t="s">
        <v>154</v>
      </c>
      <c r="AT148" s="18" t="s">
        <v>150</v>
      </c>
      <c r="AU148" s="18" t="s">
        <v>155</v>
      </c>
      <c r="AY148" s="18" t="s">
        <v>149</v>
      </c>
      <c r="BE148" s="141">
        <f t="shared" si="4"/>
        <v>0</v>
      </c>
      <c r="BF148" s="141">
        <f t="shared" si="5"/>
        <v>2519.41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8" t="s">
        <v>155</v>
      </c>
      <c r="BK148" s="141">
        <f t="shared" si="9"/>
        <v>2519.41</v>
      </c>
      <c r="BL148" s="18" t="s">
        <v>154</v>
      </c>
      <c r="BM148" s="18" t="s">
        <v>178</v>
      </c>
    </row>
    <row r="149" spans="2:65" s="1" customFormat="1" ht="25.5" customHeight="1">
      <c r="B149" s="132"/>
      <c r="C149" s="133" t="s">
        <v>179</v>
      </c>
      <c r="D149" s="133" t="s">
        <v>150</v>
      </c>
      <c r="E149" s="134" t="s">
        <v>180</v>
      </c>
      <c r="F149" s="189" t="s">
        <v>181</v>
      </c>
      <c r="G149" s="189"/>
      <c r="H149" s="189"/>
      <c r="I149" s="189"/>
      <c r="J149" s="135" t="s">
        <v>182</v>
      </c>
      <c r="K149" s="136">
        <v>7.8</v>
      </c>
      <c r="L149" s="190">
        <v>11.61</v>
      </c>
      <c r="M149" s="190"/>
      <c r="N149" s="190">
        <f t="shared" si="0"/>
        <v>90.56</v>
      </c>
      <c r="O149" s="190"/>
      <c r="P149" s="190"/>
      <c r="Q149" s="190"/>
      <c r="R149" s="137"/>
      <c r="T149" s="138" t="s">
        <v>5</v>
      </c>
      <c r="U149" s="40" t="s">
        <v>39</v>
      </c>
      <c r="V149" s="139">
        <v>0.78800000000000003</v>
      </c>
      <c r="W149" s="139">
        <f t="shared" si="1"/>
        <v>6.1463999999999999</v>
      </c>
      <c r="X149" s="139">
        <v>4.0699999999999998E-3</v>
      </c>
      <c r="Y149" s="139">
        <f t="shared" si="2"/>
        <v>3.1745999999999996E-2</v>
      </c>
      <c r="Z149" s="139">
        <v>0</v>
      </c>
      <c r="AA149" s="140">
        <f t="shared" si="3"/>
        <v>0</v>
      </c>
      <c r="AR149" s="18" t="s">
        <v>154</v>
      </c>
      <c r="AT149" s="18" t="s">
        <v>150</v>
      </c>
      <c r="AU149" s="18" t="s">
        <v>155</v>
      </c>
      <c r="AY149" s="18" t="s">
        <v>149</v>
      </c>
      <c r="BE149" s="141">
        <f t="shared" si="4"/>
        <v>0</v>
      </c>
      <c r="BF149" s="141">
        <f t="shared" si="5"/>
        <v>90.56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8" t="s">
        <v>155</v>
      </c>
      <c r="BK149" s="141">
        <f t="shared" si="9"/>
        <v>90.56</v>
      </c>
      <c r="BL149" s="18" t="s">
        <v>154</v>
      </c>
      <c r="BM149" s="18" t="s">
        <v>183</v>
      </c>
    </row>
    <row r="150" spans="2:65" s="1" customFormat="1" ht="25.5" customHeight="1">
      <c r="B150" s="132"/>
      <c r="C150" s="133" t="s">
        <v>184</v>
      </c>
      <c r="D150" s="133" t="s">
        <v>150</v>
      </c>
      <c r="E150" s="134" t="s">
        <v>185</v>
      </c>
      <c r="F150" s="189" t="s">
        <v>186</v>
      </c>
      <c r="G150" s="189"/>
      <c r="H150" s="189"/>
      <c r="I150" s="189"/>
      <c r="J150" s="135" t="s">
        <v>182</v>
      </c>
      <c r="K150" s="136">
        <v>7.8</v>
      </c>
      <c r="L150" s="190">
        <v>3.4</v>
      </c>
      <c r="M150" s="190"/>
      <c r="N150" s="190">
        <f t="shared" si="0"/>
        <v>26.52</v>
      </c>
      <c r="O150" s="190"/>
      <c r="P150" s="190"/>
      <c r="Q150" s="190"/>
      <c r="R150" s="137"/>
      <c r="T150" s="138" t="s">
        <v>5</v>
      </c>
      <c r="U150" s="40" t="s">
        <v>39</v>
      </c>
      <c r="V150" s="139">
        <v>0.32200000000000001</v>
      </c>
      <c r="W150" s="139">
        <f t="shared" si="1"/>
        <v>2.5116000000000001</v>
      </c>
      <c r="X150" s="139">
        <v>0</v>
      </c>
      <c r="Y150" s="139">
        <f t="shared" si="2"/>
        <v>0</v>
      </c>
      <c r="Z150" s="139">
        <v>0</v>
      </c>
      <c r="AA150" s="140">
        <f t="shared" si="3"/>
        <v>0</v>
      </c>
      <c r="AR150" s="18" t="s">
        <v>154</v>
      </c>
      <c r="AT150" s="18" t="s">
        <v>150</v>
      </c>
      <c r="AU150" s="18" t="s">
        <v>155</v>
      </c>
      <c r="AY150" s="18" t="s">
        <v>149</v>
      </c>
      <c r="BE150" s="141">
        <f t="shared" si="4"/>
        <v>0</v>
      </c>
      <c r="BF150" s="141">
        <f t="shared" si="5"/>
        <v>26.52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8" t="s">
        <v>155</v>
      </c>
      <c r="BK150" s="141">
        <f t="shared" si="9"/>
        <v>26.52</v>
      </c>
      <c r="BL150" s="18" t="s">
        <v>154</v>
      </c>
      <c r="BM150" s="18" t="s">
        <v>187</v>
      </c>
    </row>
    <row r="151" spans="2:65" s="1" customFormat="1" ht="38.25" customHeight="1">
      <c r="B151" s="132"/>
      <c r="C151" s="133" t="s">
        <v>188</v>
      </c>
      <c r="D151" s="133" t="s">
        <v>150</v>
      </c>
      <c r="E151" s="134" t="s">
        <v>189</v>
      </c>
      <c r="F151" s="189" t="s">
        <v>190</v>
      </c>
      <c r="G151" s="189"/>
      <c r="H151" s="189"/>
      <c r="I151" s="189"/>
      <c r="J151" s="135" t="s">
        <v>182</v>
      </c>
      <c r="K151" s="136">
        <v>194.46700000000001</v>
      </c>
      <c r="L151" s="190">
        <v>3.01</v>
      </c>
      <c r="M151" s="190"/>
      <c r="N151" s="190">
        <f t="shared" si="0"/>
        <v>585.35</v>
      </c>
      <c r="O151" s="190"/>
      <c r="P151" s="190"/>
      <c r="Q151" s="190"/>
      <c r="R151" s="137"/>
      <c r="T151" s="138" t="s">
        <v>5</v>
      </c>
      <c r="U151" s="40" t="s">
        <v>39</v>
      </c>
      <c r="V151" s="139">
        <v>4.0919999999999998E-2</v>
      </c>
      <c r="W151" s="139">
        <f t="shared" si="1"/>
        <v>7.9575896400000001</v>
      </c>
      <c r="X151" s="139">
        <v>3.5200000000000001E-3</v>
      </c>
      <c r="Y151" s="139">
        <f t="shared" si="2"/>
        <v>0.68452384000000011</v>
      </c>
      <c r="Z151" s="139">
        <v>0</v>
      </c>
      <c r="AA151" s="140">
        <f t="shared" si="3"/>
        <v>0</v>
      </c>
      <c r="AR151" s="18" t="s">
        <v>154</v>
      </c>
      <c r="AT151" s="18" t="s">
        <v>150</v>
      </c>
      <c r="AU151" s="18" t="s">
        <v>155</v>
      </c>
      <c r="AY151" s="18" t="s">
        <v>149</v>
      </c>
      <c r="BE151" s="141">
        <f t="shared" si="4"/>
        <v>0</v>
      </c>
      <c r="BF151" s="141">
        <f t="shared" si="5"/>
        <v>585.35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8" t="s">
        <v>155</v>
      </c>
      <c r="BK151" s="141">
        <f t="shared" si="9"/>
        <v>585.35</v>
      </c>
      <c r="BL151" s="18" t="s">
        <v>154</v>
      </c>
      <c r="BM151" s="18" t="s">
        <v>191</v>
      </c>
    </row>
    <row r="152" spans="2:65" s="1" customFormat="1" ht="38.25" customHeight="1">
      <c r="B152" s="132"/>
      <c r="C152" s="133" t="s">
        <v>192</v>
      </c>
      <c r="D152" s="133" t="s">
        <v>150</v>
      </c>
      <c r="E152" s="134" t="s">
        <v>193</v>
      </c>
      <c r="F152" s="189" t="s">
        <v>194</v>
      </c>
      <c r="G152" s="189"/>
      <c r="H152" s="189"/>
      <c r="I152" s="189"/>
      <c r="J152" s="135" t="s">
        <v>153</v>
      </c>
      <c r="K152" s="136">
        <v>2.2650000000000001</v>
      </c>
      <c r="L152" s="190">
        <v>127.53</v>
      </c>
      <c r="M152" s="190"/>
      <c r="N152" s="190">
        <f t="shared" si="0"/>
        <v>288.86</v>
      </c>
      <c r="O152" s="190"/>
      <c r="P152" s="190"/>
      <c r="Q152" s="190"/>
      <c r="R152" s="137"/>
      <c r="T152" s="138" t="s">
        <v>5</v>
      </c>
      <c r="U152" s="40" t="s">
        <v>39</v>
      </c>
      <c r="V152" s="139">
        <v>3.0666199999999999</v>
      </c>
      <c r="W152" s="139">
        <f t="shared" si="1"/>
        <v>6.9458943</v>
      </c>
      <c r="X152" s="139">
        <v>2.1170900000000001</v>
      </c>
      <c r="Y152" s="139">
        <f t="shared" si="2"/>
        <v>4.7952088500000007</v>
      </c>
      <c r="Z152" s="139">
        <v>0</v>
      </c>
      <c r="AA152" s="140">
        <f t="shared" si="3"/>
        <v>0</v>
      </c>
      <c r="AR152" s="18" t="s">
        <v>154</v>
      </c>
      <c r="AT152" s="18" t="s">
        <v>150</v>
      </c>
      <c r="AU152" s="18" t="s">
        <v>155</v>
      </c>
      <c r="AY152" s="18" t="s">
        <v>149</v>
      </c>
      <c r="BE152" s="141">
        <f t="shared" si="4"/>
        <v>0</v>
      </c>
      <c r="BF152" s="141">
        <f t="shared" si="5"/>
        <v>288.86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8" t="s">
        <v>155</v>
      </c>
      <c r="BK152" s="141">
        <f t="shared" si="9"/>
        <v>288.86</v>
      </c>
      <c r="BL152" s="18" t="s">
        <v>154</v>
      </c>
      <c r="BM152" s="18" t="s">
        <v>195</v>
      </c>
    </row>
    <row r="153" spans="2:65" s="1" customFormat="1" ht="25.5" customHeight="1">
      <c r="B153" s="132"/>
      <c r="C153" s="133" t="s">
        <v>196</v>
      </c>
      <c r="D153" s="133" t="s">
        <v>150</v>
      </c>
      <c r="E153" s="134" t="s">
        <v>197</v>
      </c>
      <c r="F153" s="189" t="s">
        <v>198</v>
      </c>
      <c r="G153" s="189"/>
      <c r="H153" s="189"/>
      <c r="I153" s="189"/>
      <c r="J153" s="135" t="s">
        <v>153</v>
      </c>
      <c r="K153" s="136">
        <v>10.872</v>
      </c>
      <c r="L153" s="190">
        <v>77.84</v>
      </c>
      <c r="M153" s="190"/>
      <c r="N153" s="190">
        <f t="shared" si="0"/>
        <v>846.28</v>
      </c>
      <c r="O153" s="190"/>
      <c r="P153" s="190"/>
      <c r="Q153" s="190"/>
      <c r="R153" s="137"/>
      <c r="T153" s="138" t="s">
        <v>5</v>
      </c>
      <c r="U153" s="40" t="s">
        <v>39</v>
      </c>
      <c r="V153" s="139">
        <v>0.58055000000000001</v>
      </c>
      <c r="W153" s="139">
        <f t="shared" si="1"/>
        <v>6.3117396000000001</v>
      </c>
      <c r="X153" s="139">
        <v>2.2119</v>
      </c>
      <c r="Y153" s="139">
        <f t="shared" si="2"/>
        <v>24.047776800000001</v>
      </c>
      <c r="Z153" s="139">
        <v>0</v>
      </c>
      <c r="AA153" s="140">
        <f t="shared" si="3"/>
        <v>0</v>
      </c>
      <c r="AR153" s="18" t="s">
        <v>154</v>
      </c>
      <c r="AT153" s="18" t="s">
        <v>150</v>
      </c>
      <c r="AU153" s="18" t="s">
        <v>155</v>
      </c>
      <c r="AY153" s="18" t="s">
        <v>149</v>
      </c>
      <c r="BE153" s="141">
        <f t="shared" si="4"/>
        <v>0</v>
      </c>
      <c r="BF153" s="141">
        <f t="shared" si="5"/>
        <v>846.28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8" t="s">
        <v>155</v>
      </c>
      <c r="BK153" s="141">
        <f t="shared" si="9"/>
        <v>846.28</v>
      </c>
      <c r="BL153" s="18" t="s">
        <v>154</v>
      </c>
      <c r="BM153" s="18" t="s">
        <v>199</v>
      </c>
    </row>
    <row r="154" spans="2:65" s="1" customFormat="1" ht="38.25" customHeight="1">
      <c r="B154" s="132"/>
      <c r="C154" s="133" t="s">
        <v>200</v>
      </c>
      <c r="D154" s="133" t="s">
        <v>150</v>
      </c>
      <c r="E154" s="134" t="s">
        <v>201</v>
      </c>
      <c r="F154" s="189" t="s">
        <v>202</v>
      </c>
      <c r="G154" s="189"/>
      <c r="H154" s="189"/>
      <c r="I154" s="189"/>
      <c r="J154" s="135" t="s">
        <v>203</v>
      </c>
      <c r="K154" s="136">
        <v>6.7000000000000004E-2</v>
      </c>
      <c r="L154" s="190">
        <v>546.78</v>
      </c>
      <c r="M154" s="190"/>
      <c r="N154" s="190">
        <f t="shared" si="0"/>
        <v>36.630000000000003</v>
      </c>
      <c r="O154" s="190"/>
      <c r="P154" s="190"/>
      <c r="Q154" s="190"/>
      <c r="R154" s="137"/>
      <c r="T154" s="138" t="s">
        <v>5</v>
      </c>
      <c r="U154" s="40" t="s">
        <v>39</v>
      </c>
      <c r="V154" s="139">
        <v>0.24199999999999999</v>
      </c>
      <c r="W154" s="139">
        <f t="shared" si="1"/>
        <v>1.6213999999999999E-2</v>
      </c>
      <c r="X154" s="139">
        <v>1.002</v>
      </c>
      <c r="Y154" s="139">
        <f t="shared" si="2"/>
        <v>6.7133999999999999E-2</v>
      </c>
      <c r="Z154" s="139">
        <v>0</v>
      </c>
      <c r="AA154" s="140">
        <f t="shared" si="3"/>
        <v>0</v>
      </c>
      <c r="AR154" s="18" t="s">
        <v>154</v>
      </c>
      <c r="AT154" s="18" t="s">
        <v>150</v>
      </c>
      <c r="AU154" s="18" t="s">
        <v>155</v>
      </c>
      <c r="AY154" s="18" t="s">
        <v>149</v>
      </c>
      <c r="BE154" s="141">
        <f t="shared" si="4"/>
        <v>0</v>
      </c>
      <c r="BF154" s="141">
        <f t="shared" si="5"/>
        <v>36.630000000000003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8" t="s">
        <v>155</v>
      </c>
      <c r="BK154" s="141">
        <f t="shared" si="9"/>
        <v>36.630000000000003</v>
      </c>
      <c r="BL154" s="18" t="s">
        <v>154</v>
      </c>
      <c r="BM154" s="18" t="s">
        <v>204</v>
      </c>
    </row>
    <row r="155" spans="2:65" s="1" customFormat="1" ht="25.5" customHeight="1">
      <c r="B155" s="132"/>
      <c r="C155" s="133" t="s">
        <v>205</v>
      </c>
      <c r="D155" s="133" t="s">
        <v>150</v>
      </c>
      <c r="E155" s="134" t="s">
        <v>206</v>
      </c>
      <c r="F155" s="189" t="s">
        <v>207</v>
      </c>
      <c r="G155" s="189"/>
      <c r="H155" s="189"/>
      <c r="I155" s="189"/>
      <c r="J155" s="135" t="s">
        <v>153</v>
      </c>
      <c r="K155" s="136">
        <v>1.026</v>
      </c>
      <c r="L155" s="190">
        <v>71.38</v>
      </c>
      <c r="M155" s="190"/>
      <c r="N155" s="190">
        <f t="shared" si="0"/>
        <v>73.239999999999995</v>
      </c>
      <c r="O155" s="190"/>
      <c r="P155" s="190"/>
      <c r="Q155" s="190"/>
      <c r="R155" s="137"/>
      <c r="T155" s="138" t="s">
        <v>5</v>
      </c>
      <c r="U155" s="40" t="s">
        <v>39</v>
      </c>
      <c r="V155" s="139">
        <v>0.58055999999999996</v>
      </c>
      <c r="W155" s="139">
        <f t="shared" si="1"/>
        <v>0.59565455999999994</v>
      </c>
      <c r="X155" s="139">
        <v>2.2119</v>
      </c>
      <c r="Y155" s="139">
        <f t="shared" si="2"/>
        <v>2.2694094000000002</v>
      </c>
      <c r="Z155" s="139">
        <v>0</v>
      </c>
      <c r="AA155" s="140">
        <f t="shared" si="3"/>
        <v>0</v>
      </c>
      <c r="AR155" s="18" t="s">
        <v>154</v>
      </c>
      <c r="AT155" s="18" t="s">
        <v>150</v>
      </c>
      <c r="AU155" s="18" t="s">
        <v>155</v>
      </c>
      <c r="AY155" s="18" t="s">
        <v>149</v>
      </c>
      <c r="BE155" s="141">
        <f t="shared" si="4"/>
        <v>0</v>
      </c>
      <c r="BF155" s="141">
        <f t="shared" si="5"/>
        <v>73.239999999999995</v>
      </c>
      <c r="BG155" s="141">
        <f t="shared" si="6"/>
        <v>0</v>
      </c>
      <c r="BH155" s="141">
        <f t="shared" si="7"/>
        <v>0</v>
      </c>
      <c r="BI155" s="141">
        <f t="shared" si="8"/>
        <v>0</v>
      </c>
      <c r="BJ155" s="18" t="s">
        <v>155</v>
      </c>
      <c r="BK155" s="141">
        <f t="shared" si="9"/>
        <v>73.239999999999995</v>
      </c>
      <c r="BL155" s="18" t="s">
        <v>154</v>
      </c>
      <c r="BM155" s="18" t="s">
        <v>208</v>
      </c>
    </row>
    <row r="156" spans="2:65" s="1" customFormat="1" ht="16.5" customHeight="1">
      <c r="B156" s="132"/>
      <c r="C156" s="133" t="s">
        <v>209</v>
      </c>
      <c r="D156" s="133" t="s">
        <v>150</v>
      </c>
      <c r="E156" s="134" t="s">
        <v>210</v>
      </c>
      <c r="F156" s="189" t="s">
        <v>211</v>
      </c>
      <c r="G156" s="189"/>
      <c r="H156" s="189"/>
      <c r="I156" s="189"/>
      <c r="J156" s="135" t="s">
        <v>212</v>
      </c>
      <c r="K156" s="136">
        <v>1</v>
      </c>
      <c r="L156" s="190">
        <v>31.45</v>
      </c>
      <c r="M156" s="190"/>
      <c r="N156" s="190">
        <f t="shared" si="0"/>
        <v>31.45</v>
      </c>
      <c r="O156" s="190"/>
      <c r="P156" s="190"/>
      <c r="Q156" s="190"/>
      <c r="R156" s="137"/>
      <c r="T156" s="138" t="s">
        <v>5</v>
      </c>
      <c r="U156" s="40" t="s">
        <v>39</v>
      </c>
      <c r="V156" s="139">
        <v>0.40600000000000003</v>
      </c>
      <c r="W156" s="139">
        <f t="shared" si="1"/>
        <v>0.40600000000000003</v>
      </c>
      <c r="X156" s="139">
        <v>9.1500000000000001E-3</v>
      </c>
      <c r="Y156" s="139">
        <f t="shared" si="2"/>
        <v>9.1500000000000001E-3</v>
      </c>
      <c r="Z156" s="139">
        <v>0</v>
      </c>
      <c r="AA156" s="140">
        <f t="shared" si="3"/>
        <v>0</v>
      </c>
      <c r="AR156" s="18" t="s">
        <v>154</v>
      </c>
      <c r="AT156" s="18" t="s">
        <v>150</v>
      </c>
      <c r="AU156" s="18" t="s">
        <v>155</v>
      </c>
      <c r="AY156" s="18" t="s">
        <v>149</v>
      </c>
      <c r="BE156" s="141">
        <f t="shared" si="4"/>
        <v>0</v>
      </c>
      <c r="BF156" s="141">
        <f t="shared" si="5"/>
        <v>31.45</v>
      </c>
      <c r="BG156" s="141">
        <f t="shared" si="6"/>
        <v>0</v>
      </c>
      <c r="BH156" s="141">
        <f t="shared" si="7"/>
        <v>0</v>
      </c>
      <c r="BI156" s="141">
        <f t="shared" si="8"/>
        <v>0</v>
      </c>
      <c r="BJ156" s="18" t="s">
        <v>155</v>
      </c>
      <c r="BK156" s="141">
        <f t="shared" si="9"/>
        <v>31.45</v>
      </c>
      <c r="BL156" s="18" t="s">
        <v>154</v>
      </c>
      <c r="BM156" s="18" t="s">
        <v>213</v>
      </c>
    </row>
    <row r="157" spans="2:65" s="9" customFormat="1" ht="29.85" customHeight="1">
      <c r="B157" s="121"/>
      <c r="C157" s="122"/>
      <c r="D157" s="131" t="s">
        <v>108</v>
      </c>
      <c r="E157" s="131"/>
      <c r="F157" s="131"/>
      <c r="G157" s="131"/>
      <c r="H157" s="131"/>
      <c r="I157" s="131"/>
      <c r="J157" s="131"/>
      <c r="K157" s="131"/>
      <c r="L157" s="131"/>
      <c r="M157" s="131"/>
      <c r="N157" s="197">
        <f>BK157</f>
        <v>4500.8399999999992</v>
      </c>
      <c r="O157" s="198"/>
      <c r="P157" s="198"/>
      <c r="Q157" s="198"/>
      <c r="R157" s="124"/>
      <c r="T157" s="125"/>
      <c r="U157" s="122"/>
      <c r="V157" s="122"/>
      <c r="W157" s="126">
        <f>SUM(W158:W166)</f>
        <v>66.031507039999994</v>
      </c>
      <c r="X157" s="122"/>
      <c r="Y157" s="126">
        <f>SUM(Y158:Y166)</f>
        <v>17.816451659999998</v>
      </c>
      <c r="Z157" s="122"/>
      <c r="AA157" s="127">
        <f>SUM(AA158:AA166)</f>
        <v>0</v>
      </c>
      <c r="AR157" s="128" t="s">
        <v>79</v>
      </c>
      <c r="AT157" s="129" t="s">
        <v>71</v>
      </c>
      <c r="AU157" s="129" t="s">
        <v>79</v>
      </c>
      <c r="AY157" s="128" t="s">
        <v>149</v>
      </c>
      <c r="BK157" s="130">
        <f>SUM(BK158:BK166)</f>
        <v>4500.8399999999992</v>
      </c>
    </row>
    <row r="158" spans="2:65" s="1" customFormat="1" ht="38.25" customHeight="1">
      <c r="B158" s="132"/>
      <c r="C158" s="133" t="s">
        <v>214</v>
      </c>
      <c r="D158" s="133" t="s">
        <v>150</v>
      </c>
      <c r="E158" s="134" t="s">
        <v>215</v>
      </c>
      <c r="F158" s="189" t="s">
        <v>216</v>
      </c>
      <c r="G158" s="189"/>
      <c r="H158" s="189"/>
      <c r="I158" s="189"/>
      <c r="J158" s="135" t="s">
        <v>153</v>
      </c>
      <c r="K158" s="136">
        <v>1.1220000000000001</v>
      </c>
      <c r="L158" s="190">
        <v>105.28</v>
      </c>
      <c r="M158" s="190"/>
      <c r="N158" s="190">
        <f t="shared" ref="N158:N166" si="10">ROUND(L158*K158,2)</f>
        <v>118.12</v>
      </c>
      <c r="O158" s="190"/>
      <c r="P158" s="190"/>
      <c r="Q158" s="190"/>
      <c r="R158" s="137"/>
      <c r="T158" s="138" t="s">
        <v>5</v>
      </c>
      <c r="U158" s="40" t="s">
        <v>39</v>
      </c>
      <c r="V158" s="139">
        <v>2.6143900000000002</v>
      </c>
      <c r="W158" s="139">
        <f t="shared" ref="W158:W166" si="11">V158*K158</f>
        <v>2.9333455800000006</v>
      </c>
      <c r="X158" s="139">
        <v>1.1760699999999999</v>
      </c>
      <c r="Y158" s="139">
        <f t="shared" ref="Y158:Y166" si="12">X158*K158</f>
        <v>1.31955054</v>
      </c>
      <c r="Z158" s="139">
        <v>0</v>
      </c>
      <c r="AA158" s="140">
        <f t="shared" ref="AA158:AA166" si="13">Z158*K158</f>
        <v>0</v>
      </c>
      <c r="AR158" s="18" t="s">
        <v>154</v>
      </c>
      <c r="AT158" s="18" t="s">
        <v>150</v>
      </c>
      <c r="AU158" s="18" t="s">
        <v>155</v>
      </c>
      <c r="AY158" s="18" t="s">
        <v>149</v>
      </c>
      <c r="BE158" s="141">
        <f t="shared" ref="BE158:BE166" si="14">IF(U158="základná",N158,0)</f>
        <v>0</v>
      </c>
      <c r="BF158" s="141">
        <f t="shared" ref="BF158:BF166" si="15">IF(U158="znížená",N158,0)</f>
        <v>118.12</v>
      </c>
      <c r="BG158" s="141">
        <f t="shared" ref="BG158:BG166" si="16">IF(U158="zákl. prenesená",N158,0)</f>
        <v>0</v>
      </c>
      <c r="BH158" s="141">
        <f t="shared" ref="BH158:BH166" si="17">IF(U158="zníž. prenesená",N158,0)</f>
        <v>0</v>
      </c>
      <c r="BI158" s="141">
        <f t="shared" ref="BI158:BI166" si="18">IF(U158="nulová",N158,0)</f>
        <v>0</v>
      </c>
      <c r="BJ158" s="18" t="s">
        <v>155</v>
      </c>
      <c r="BK158" s="141">
        <f t="shared" ref="BK158:BK166" si="19">ROUND(L158*K158,2)</f>
        <v>118.12</v>
      </c>
      <c r="BL158" s="18" t="s">
        <v>154</v>
      </c>
      <c r="BM158" s="18" t="s">
        <v>217</v>
      </c>
    </row>
    <row r="159" spans="2:65" s="1" customFormat="1" ht="38.25" customHeight="1">
      <c r="B159" s="132"/>
      <c r="C159" s="133" t="s">
        <v>218</v>
      </c>
      <c r="D159" s="133" t="s">
        <v>150</v>
      </c>
      <c r="E159" s="134" t="s">
        <v>219</v>
      </c>
      <c r="F159" s="189" t="s">
        <v>220</v>
      </c>
      <c r="G159" s="189"/>
      <c r="H159" s="189"/>
      <c r="I159" s="189"/>
      <c r="J159" s="135" t="s">
        <v>153</v>
      </c>
      <c r="K159" s="136">
        <v>25.58</v>
      </c>
      <c r="L159" s="190">
        <v>147.82</v>
      </c>
      <c r="M159" s="190"/>
      <c r="N159" s="190">
        <f t="shared" si="10"/>
        <v>3781.24</v>
      </c>
      <c r="O159" s="190"/>
      <c r="P159" s="190"/>
      <c r="Q159" s="190"/>
      <c r="R159" s="137"/>
      <c r="T159" s="138" t="s">
        <v>5</v>
      </c>
      <c r="U159" s="40" t="s">
        <v>39</v>
      </c>
      <c r="V159" s="139">
        <v>1.9516800000000001</v>
      </c>
      <c r="W159" s="139">
        <f t="shared" si="11"/>
        <v>49.923974399999999</v>
      </c>
      <c r="X159" s="139">
        <v>0.56328</v>
      </c>
      <c r="Y159" s="139">
        <f t="shared" si="12"/>
        <v>14.408702399999999</v>
      </c>
      <c r="Z159" s="139">
        <v>0</v>
      </c>
      <c r="AA159" s="140">
        <f t="shared" si="13"/>
        <v>0</v>
      </c>
      <c r="AR159" s="18" t="s">
        <v>154</v>
      </c>
      <c r="AT159" s="18" t="s">
        <v>150</v>
      </c>
      <c r="AU159" s="18" t="s">
        <v>155</v>
      </c>
      <c r="AY159" s="18" t="s">
        <v>149</v>
      </c>
      <c r="BE159" s="141">
        <f t="shared" si="14"/>
        <v>0</v>
      </c>
      <c r="BF159" s="141">
        <f t="shared" si="15"/>
        <v>3781.24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8" t="s">
        <v>155</v>
      </c>
      <c r="BK159" s="141">
        <f t="shared" si="19"/>
        <v>3781.24</v>
      </c>
      <c r="BL159" s="18" t="s">
        <v>154</v>
      </c>
      <c r="BM159" s="18" t="s">
        <v>221</v>
      </c>
    </row>
    <row r="160" spans="2:65" s="1" customFormat="1" ht="25.5" customHeight="1">
      <c r="B160" s="132"/>
      <c r="C160" s="133" t="s">
        <v>222</v>
      </c>
      <c r="D160" s="133" t="s">
        <v>150</v>
      </c>
      <c r="E160" s="134" t="s">
        <v>223</v>
      </c>
      <c r="F160" s="189" t="s">
        <v>224</v>
      </c>
      <c r="G160" s="189"/>
      <c r="H160" s="189"/>
      <c r="I160" s="189"/>
      <c r="J160" s="135" t="s">
        <v>212</v>
      </c>
      <c r="K160" s="136">
        <v>16</v>
      </c>
      <c r="L160" s="190">
        <v>22.58</v>
      </c>
      <c r="M160" s="190"/>
      <c r="N160" s="190">
        <f t="shared" si="10"/>
        <v>361.28</v>
      </c>
      <c r="O160" s="190"/>
      <c r="P160" s="190"/>
      <c r="Q160" s="190"/>
      <c r="R160" s="137"/>
      <c r="T160" s="138" t="s">
        <v>5</v>
      </c>
      <c r="U160" s="40" t="s">
        <v>39</v>
      </c>
      <c r="V160" s="139">
        <v>0.32378000000000001</v>
      </c>
      <c r="W160" s="139">
        <f t="shared" si="11"/>
        <v>5.1804800000000002</v>
      </c>
      <c r="X160" s="139">
        <v>5.8689999999999999E-2</v>
      </c>
      <c r="Y160" s="139">
        <f t="shared" si="12"/>
        <v>0.93903999999999999</v>
      </c>
      <c r="Z160" s="139">
        <v>0</v>
      </c>
      <c r="AA160" s="140">
        <f t="shared" si="13"/>
        <v>0</v>
      </c>
      <c r="AR160" s="18" t="s">
        <v>154</v>
      </c>
      <c r="AT160" s="18" t="s">
        <v>150</v>
      </c>
      <c r="AU160" s="18" t="s">
        <v>155</v>
      </c>
      <c r="AY160" s="18" t="s">
        <v>149</v>
      </c>
      <c r="BE160" s="141">
        <f t="shared" si="14"/>
        <v>0</v>
      </c>
      <c r="BF160" s="141">
        <f t="shared" si="15"/>
        <v>361.28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8" t="s">
        <v>155</v>
      </c>
      <c r="BK160" s="141">
        <f t="shared" si="19"/>
        <v>361.28</v>
      </c>
      <c r="BL160" s="18" t="s">
        <v>154</v>
      </c>
      <c r="BM160" s="18" t="s">
        <v>225</v>
      </c>
    </row>
    <row r="161" spans="2:65" s="1" customFormat="1" ht="25.5" customHeight="1">
      <c r="B161" s="132"/>
      <c r="C161" s="133" t="s">
        <v>226</v>
      </c>
      <c r="D161" s="133" t="s">
        <v>150</v>
      </c>
      <c r="E161" s="134" t="s">
        <v>227</v>
      </c>
      <c r="F161" s="189" t="s">
        <v>228</v>
      </c>
      <c r="G161" s="189"/>
      <c r="H161" s="189"/>
      <c r="I161" s="189"/>
      <c r="J161" s="135" t="s">
        <v>212</v>
      </c>
      <c r="K161" s="136">
        <v>2</v>
      </c>
      <c r="L161" s="190">
        <v>19.579999999999998</v>
      </c>
      <c r="M161" s="190"/>
      <c r="N161" s="190">
        <f t="shared" si="10"/>
        <v>39.159999999999997</v>
      </c>
      <c r="O161" s="190"/>
      <c r="P161" s="190"/>
      <c r="Q161" s="190"/>
      <c r="R161" s="137"/>
      <c r="T161" s="138" t="s">
        <v>5</v>
      </c>
      <c r="U161" s="40" t="s">
        <v>39</v>
      </c>
      <c r="V161" s="139">
        <v>0.224</v>
      </c>
      <c r="W161" s="139">
        <f t="shared" si="11"/>
        <v>0.44800000000000001</v>
      </c>
      <c r="X161" s="139">
        <v>3.9870000000000003E-2</v>
      </c>
      <c r="Y161" s="139">
        <f t="shared" si="12"/>
        <v>7.9740000000000005E-2</v>
      </c>
      <c r="Z161" s="139">
        <v>0</v>
      </c>
      <c r="AA161" s="140">
        <f t="shared" si="13"/>
        <v>0</v>
      </c>
      <c r="AR161" s="18" t="s">
        <v>154</v>
      </c>
      <c r="AT161" s="18" t="s">
        <v>150</v>
      </c>
      <c r="AU161" s="18" t="s">
        <v>155</v>
      </c>
      <c r="AY161" s="18" t="s">
        <v>149</v>
      </c>
      <c r="BE161" s="141">
        <f t="shared" si="14"/>
        <v>0</v>
      </c>
      <c r="BF161" s="141">
        <f t="shared" si="15"/>
        <v>39.159999999999997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8" t="s">
        <v>155</v>
      </c>
      <c r="BK161" s="141">
        <f t="shared" si="19"/>
        <v>39.159999999999997</v>
      </c>
      <c r="BL161" s="18" t="s">
        <v>154</v>
      </c>
      <c r="BM161" s="18" t="s">
        <v>229</v>
      </c>
    </row>
    <row r="162" spans="2:65" s="1" customFormat="1" ht="38.25" customHeight="1">
      <c r="B162" s="132"/>
      <c r="C162" s="133" t="s">
        <v>10</v>
      </c>
      <c r="D162" s="133" t="s">
        <v>150</v>
      </c>
      <c r="E162" s="134" t="s">
        <v>230</v>
      </c>
      <c r="F162" s="189" t="s">
        <v>231</v>
      </c>
      <c r="G162" s="189"/>
      <c r="H162" s="189"/>
      <c r="I162" s="189"/>
      <c r="J162" s="135" t="s">
        <v>153</v>
      </c>
      <c r="K162" s="136">
        <v>0.30599999999999999</v>
      </c>
      <c r="L162" s="190">
        <v>73.510000000000005</v>
      </c>
      <c r="M162" s="190"/>
      <c r="N162" s="190">
        <f t="shared" si="10"/>
        <v>22.49</v>
      </c>
      <c r="O162" s="190"/>
      <c r="P162" s="190"/>
      <c r="Q162" s="190"/>
      <c r="R162" s="137"/>
      <c r="T162" s="138" t="s">
        <v>5</v>
      </c>
      <c r="U162" s="40" t="s">
        <v>39</v>
      </c>
      <c r="V162" s="139">
        <v>1.1306700000000001</v>
      </c>
      <c r="W162" s="139">
        <f t="shared" si="11"/>
        <v>0.34598502000000003</v>
      </c>
      <c r="X162" s="139">
        <v>2.2121499999999998</v>
      </c>
      <c r="Y162" s="139">
        <f t="shared" si="12"/>
        <v>0.67691789999999996</v>
      </c>
      <c r="Z162" s="139">
        <v>0</v>
      </c>
      <c r="AA162" s="140">
        <f t="shared" si="13"/>
        <v>0</v>
      </c>
      <c r="AR162" s="18" t="s">
        <v>154</v>
      </c>
      <c r="AT162" s="18" t="s">
        <v>150</v>
      </c>
      <c r="AU162" s="18" t="s">
        <v>155</v>
      </c>
      <c r="AY162" s="18" t="s">
        <v>149</v>
      </c>
      <c r="BE162" s="141">
        <f t="shared" si="14"/>
        <v>0</v>
      </c>
      <c r="BF162" s="141">
        <f t="shared" si="15"/>
        <v>22.49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8" t="s">
        <v>155</v>
      </c>
      <c r="BK162" s="141">
        <f t="shared" si="19"/>
        <v>22.49</v>
      </c>
      <c r="BL162" s="18" t="s">
        <v>154</v>
      </c>
      <c r="BM162" s="18" t="s">
        <v>232</v>
      </c>
    </row>
    <row r="163" spans="2:65" s="1" customFormat="1" ht="38.25" customHeight="1">
      <c r="B163" s="132"/>
      <c r="C163" s="133" t="s">
        <v>233</v>
      </c>
      <c r="D163" s="133" t="s">
        <v>150</v>
      </c>
      <c r="E163" s="134" t="s">
        <v>234</v>
      </c>
      <c r="F163" s="189" t="s">
        <v>235</v>
      </c>
      <c r="G163" s="189"/>
      <c r="H163" s="189"/>
      <c r="I163" s="189"/>
      <c r="J163" s="135" t="s">
        <v>182</v>
      </c>
      <c r="K163" s="136">
        <v>4.2</v>
      </c>
      <c r="L163" s="190">
        <v>11.4</v>
      </c>
      <c r="M163" s="190"/>
      <c r="N163" s="190">
        <f t="shared" si="10"/>
        <v>47.88</v>
      </c>
      <c r="O163" s="190"/>
      <c r="P163" s="190"/>
      <c r="Q163" s="190"/>
      <c r="R163" s="137"/>
      <c r="T163" s="138" t="s">
        <v>5</v>
      </c>
      <c r="U163" s="40" t="s">
        <v>39</v>
      </c>
      <c r="V163" s="139">
        <v>0.81057999999999997</v>
      </c>
      <c r="W163" s="139">
        <f t="shared" si="11"/>
        <v>3.404436</v>
      </c>
      <c r="X163" s="139">
        <v>6.62E-3</v>
      </c>
      <c r="Y163" s="139">
        <f t="shared" si="12"/>
        <v>2.7804000000000002E-2</v>
      </c>
      <c r="Z163" s="139">
        <v>0</v>
      </c>
      <c r="AA163" s="140">
        <f t="shared" si="13"/>
        <v>0</v>
      </c>
      <c r="AR163" s="18" t="s">
        <v>154</v>
      </c>
      <c r="AT163" s="18" t="s">
        <v>150</v>
      </c>
      <c r="AU163" s="18" t="s">
        <v>155</v>
      </c>
      <c r="AY163" s="18" t="s">
        <v>149</v>
      </c>
      <c r="BE163" s="141">
        <f t="shared" si="14"/>
        <v>0</v>
      </c>
      <c r="BF163" s="141">
        <f t="shared" si="15"/>
        <v>47.88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8" t="s">
        <v>155</v>
      </c>
      <c r="BK163" s="141">
        <f t="shared" si="19"/>
        <v>47.88</v>
      </c>
      <c r="BL163" s="18" t="s">
        <v>154</v>
      </c>
      <c r="BM163" s="18" t="s">
        <v>236</v>
      </c>
    </row>
    <row r="164" spans="2:65" s="1" customFormat="1" ht="38.25" customHeight="1">
      <c r="B164" s="132"/>
      <c r="C164" s="133" t="s">
        <v>237</v>
      </c>
      <c r="D164" s="133" t="s">
        <v>150</v>
      </c>
      <c r="E164" s="134" t="s">
        <v>238</v>
      </c>
      <c r="F164" s="189" t="s">
        <v>239</v>
      </c>
      <c r="G164" s="189"/>
      <c r="H164" s="189"/>
      <c r="I164" s="189"/>
      <c r="J164" s="135" t="s">
        <v>182</v>
      </c>
      <c r="K164" s="136">
        <v>4.2</v>
      </c>
      <c r="L164" s="190">
        <v>3.53</v>
      </c>
      <c r="M164" s="190"/>
      <c r="N164" s="190">
        <f t="shared" si="10"/>
        <v>14.83</v>
      </c>
      <c r="O164" s="190"/>
      <c r="P164" s="190"/>
      <c r="Q164" s="190"/>
      <c r="R164" s="137"/>
      <c r="T164" s="138" t="s">
        <v>5</v>
      </c>
      <c r="U164" s="40" t="s">
        <v>39</v>
      </c>
      <c r="V164" s="139">
        <v>0.34200000000000003</v>
      </c>
      <c r="W164" s="139">
        <f t="shared" si="11"/>
        <v>1.4364000000000001</v>
      </c>
      <c r="X164" s="139">
        <v>0</v>
      </c>
      <c r="Y164" s="139">
        <f t="shared" si="12"/>
        <v>0</v>
      </c>
      <c r="Z164" s="139">
        <v>0</v>
      </c>
      <c r="AA164" s="140">
        <f t="shared" si="13"/>
        <v>0</v>
      </c>
      <c r="AR164" s="18" t="s">
        <v>154</v>
      </c>
      <c r="AT164" s="18" t="s">
        <v>150</v>
      </c>
      <c r="AU164" s="18" t="s">
        <v>155</v>
      </c>
      <c r="AY164" s="18" t="s">
        <v>149</v>
      </c>
      <c r="BE164" s="141">
        <f t="shared" si="14"/>
        <v>0</v>
      </c>
      <c r="BF164" s="141">
        <f t="shared" si="15"/>
        <v>14.83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8" t="s">
        <v>155</v>
      </c>
      <c r="BK164" s="141">
        <f t="shared" si="19"/>
        <v>14.83</v>
      </c>
      <c r="BL164" s="18" t="s">
        <v>154</v>
      </c>
      <c r="BM164" s="18" t="s">
        <v>240</v>
      </c>
    </row>
    <row r="165" spans="2:65" s="1" customFormat="1" ht="25.5" customHeight="1">
      <c r="B165" s="132"/>
      <c r="C165" s="133" t="s">
        <v>241</v>
      </c>
      <c r="D165" s="133" t="s">
        <v>150</v>
      </c>
      <c r="E165" s="134" t="s">
        <v>242</v>
      </c>
      <c r="F165" s="189" t="s">
        <v>243</v>
      </c>
      <c r="G165" s="189"/>
      <c r="H165" s="189"/>
      <c r="I165" s="189"/>
      <c r="J165" s="135" t="s">
        <v>203</v>
      </c>
      <c r="K165" s="136">
        <v>4.2999999999999997E-2</v>
      </c>
      <c r="L165" s="190">
        <v>1344.28</v>
      </c>
      <c r="M165" s="190"/>
      <c r="N165" s="190">
        <f t="shared" si="10"/>
        <v>57.8</v>
      </c>
      <c r="O165" s="190"/>
      <c r="P165" s="190"/>
      <c r="Q165" s="190"/>
      <c r="R165" s="137"/>
      <c r="T165" s="138" t="s">
        <v>5</v>
      </c>
      <c r="U165" s="40" t="s">
        <v>39</v>
      </c>
      <c r="V165" s="139">
        <v>29.45628</v>
      </c>
      <c r="W165" s="139">
        <f t="shared" si="11"/>
        <v>1.2666200399999998</v>
      </c>
      <c r="X165" s="139">
        <v>1.07026</v>
      </c>
      <c r="Y165" s="139">
        <f t="shared" si="12"/>
        <v>4.6021179999999995E-2</v>
      </c>
      <c r="Z165" s="139">
        <v>0</v>
      </c>
      <c r="AA165" s="140">
        <f t="shared" si="13"/>
        <v>0</v>
      </c>
      <c r="AR165" s="18" t="s">
        <v>154</v>
      </c>
      <c r="AT165" s="18" t="s">
        <v>150</v>
      </c>
      <c r="AU165" s="18" t="s">
        <v>155</v>
      </c>
      <c r="AY165" s="18" t="s">
        <v>149</v>
      </c>
      <c r="BE165" s="141">
        <f t="shared" si="14"/>
        <v>0</v>
      </c>
      <c r="BF165" s="141">
        <f t="shared" si="15"/>
        <v>57.8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8" t="s">
        <v>155</v>
      </c>
      <c r="BK165" s="141">
        <f t="shared" si="19"/>
        <v>57.8</v>
      </c>
      <c r="BL165" s="18" t="s">
        <v>154</v>
      </c>
      <c r="BM165" s="18" t="s">
        <v>244</v>
      </c>
    </row>
    <row r="166" spans="2:65" s="1" customFormat="1" ht="38.25" customHeight="1">
      <c r="B166" s="132"/>
      <c r="C166" s="133" t="s">
        <v>245</v>
      </c>
      <c r="D166" s="133" t="s">
        <v>150</v>
      </c>
      <c r="E166" s="134" t="s">
        <v>246</v>
      </c>
      <c r="F166" s="189" t="s">
        <v>247</v>
      </c>
      <c r="G166" s="189"/>
      <c r="H166" s="189"/>
      <c r="I166" s="189"/>
      <c r="J166" s="135" t="s">
        <v>182</v>
      </c>
      <c r="K166" s="136">
        <v>2.5579999999999998</v>
      </c>
      <c r="L166" s="190">
        <v>22.69</v>
      </c>
      <c r="M166" s="190"/>
      <c r="N166" s="190">
        <f t="shared" si="10"/>
        <v>58.04</v>
      </c>
      <c r="O166" s="190"/>
      <c r="P166" s="190"/>
      <c r="Q166" s="190"/>
      <c r="R166" s="137"/>
      <c r="T166" s="138" t="s">
        <v>5</v>
      </c>
      <c r="U166" s="40" t="s">
        <v>39</v>
      </c>
      <c r="V166" s="139">
        <v>0.42699999999999999</v>
      </c>
      <c r="W166" s="139">
        <f t="shared" si="11"/>
        <v>1.092266</v>
      </c>
      <c r="X166" s="139">
        <v>0.12458</v>
      </c>
      <c r="Y166" s="139">
        <f t="shared" si="12"/>
        <v>0.31867563999999998</v>
      </c>
      <c r="Z166" s="139">
        <v>0</v>
      </c>
      <c r="AA166" s="140">
        <f t="shared" si="13"/>
        <v>0</v>
      </c>
      <c r="AR166" s="18" t="s">
        <v>154</v>
      </c>
      <c r="AT166" s="18" t="s">
        <v>150</v>
      </c>
      <c r="AU166" s="18" t="s">
        <v>155</v>
      </c>
      <c r="AY166" s="18" t="s">
        <v>149</v>
      </c>
      <c r="BE166" s="141">
        <f t="shared" si="14"/>
        <v>0</v>
      </c>
      <c r="BF166" s="141">
        <f t="shared" si="15"/>
        <v>58.04</v>
      </c>
      <c r="BG166" s="141">
        <f t="shared" si="16"/>
        <v>0</v>
      </c>
      <c r="BH166" s="141">
        <f t="shared" si="17"/>
        <v>0</v>
      </c>
      <c r="BI166" s="141">
        <f t="shared" si="18"/>
        <v>0</v>
      </c>
      <c r="BJ166" s="18" t="s">
        <v>155</v>
      </c>
      <c r="BK166" s="141">
        <f t="shared" si="19"/>
        <v>58.04</v>
      </c>
      <c r="BL166" s="18" t="s">
        <v>154</v>
      </c>
      <c r="BM166" s="18" t="s">
        <v>248</v>
      </c>
    </row>
    <row r="167" spans="2:65" s="9" customFormat="1" ht="29.85" customHeight="1">
      <c r="B167" s="121"/>
      <c r="C167" s="122"/>
      <c r="D167" s="131" t="s">
        <v>109</v>
      </c>
      <c r="E167" s="131"/>
      <c r="F167" s="131"/>
      <c r="G167" s="131"/>
      <c r="H167" s="131"/>
      <c r="I167" s="131"/>
      <c r="J167" s="131"/>
      <c r="K167" s="131"/>
      <c r="L167" s="131"/>
      <c r="M167" s="131"/>
      <c r="N167" s="197">
        <f>BK167</f>
        <v>828.42000000000007</v>
      </c>
      <c r="O167" s="198"/>
      <c r="P167" s="198"/>
      <c r="Q167" s="198"/>
      <c r="R167" s="124"/>
      <c r="T167" s="125"/>
      <c r="U167" s="122"/>
      <c r="V167" s="122"/>
      <c r="W167" s="126">
        <f>SUM(W168:W172)</f>
        <v>26.413468049999999</v>
      </c>
      <c r="X167" s="122"/>
      <c r="Y167" s="126">
        <f>SUM(Y168:Y172)</f>
        <v>6.8111111699999993</v>
      </c>
      <c r="Z167" s="122"/>
      <c r="AA167" s="127">
        <f>SUM(AA168:AA172)</f>
        <v>0</v>
      </c>
      <c r="AR167" s="128" t="s">
        <v>79</v>
      </c>
      <c r="AT167" s="129" t="s">
        <v>71</v>
      </c>
      <c r="AU167" s="129" t="s">
        <v>79</v>
      </c>
      <c r="AY167" s="128" t="s">
        <v>149</v>
      </c>
      <c r="BK167" s="130">
        <f>SUM(BK168:BK172)</f>
        <v>828.42000000000007</v>
      </c>
    </row>
    <row r="168" spans="2:65" s="1" customFormat="1" ht="25.5" customHeight="1">
      <c r="B168" s="132"/>
      <c r="C168" s="133" t="s">
        <v>249</v>
      </c>
      <c r="D168" s="133" t="s">
        <v>150</v>
      </c>
      <c r="E168" s="134" t="s">
        <v>250</v>
      </c>
      <c r="F168" s="189" t="s">
        <v>251</v>
      </c>
      <c r="G168" s="189"/>
      <c r="H168" s="189"/>
      <c r="I168" s="189"/>
      <c r="J168" s="135" t="s">
        <v>153</v>
      </c>
      <c r="K168" s="136">
        <v>0.64800000000000002</v>
      </c>
      <c r="L168" s="190">
        <v>423.81</v>
      </c>
      <c r="M168" s="190"/>
      <c r="N168" s="190">
        <f>ROUND(L168*K168,2)</f>
        <v>274.63</v>
      </c>
      <c r="O168" s="190"/>
      <c r="P168" s="190"/>
      <c r="Q168" s="190"/>
      <c r="R168" s="137"/>
      <c r="T168" s="138" t="s">
        <v>5</v>
      </c>
      <c r="U168" s="40" t="s">
        <v>39</v>
      </c>
      <c r="V168" s="139">
        <v>6.4820000000000002</v>
      </c>
      <c r="W168" s="139">
        <f>V168*K168</f>
        <v>4.2003360000000001</v>
      </c>
      <c r="X168" s="139">
        <v>2.3582100000000001</v>
      </c>
      <c r="Y168" s="139">
        <f>X168*K168</f>
        <v>1.5281200800000001</v>
      </c>
      <c r="Z168" s="139">
        <v>0</v>
      </c>
      <c r="AA168" s="140">
        <f>Z168*K168</f>
        <v>0</v>
      </c>
      <c r="AR168" s="18" t="s">
        <v>154</v>
      </c>
      <c r="AT168" s="18" t="s">
        <v>150</v>
      </c>
      <c r="AU168" s="18" t="s">
        <v>155</v>
      </c>
      <c r="AY168" s="18" t="s">
        <v>149</v>
      </c>
      <c r="BE168" s="141">
        <f>IF(U168="základná",N168,0)</f>
        <v>0</v>
      </c>
      <c r="BF168" s="141">
        <f>IF(U168="znížená",N168,0)</f>
        <v>274.63</v>
      </c>
      <c r="BG168" s="141">
        <f>IF(U168="zákl. prenesená",N168,0)</f>
        <v>0</v>
      </c>
      <c r="BH168" s="141">
        <f>IF(U168="zníž. prenesená",N168,0)</f>
        <v>0</v>
      </c>
      <c r="BI168" s="141">
        <f>IF(U168="nulová",N168,0)</f>
        <v>0</v>
      </c>
      <c r="BJ168" s="18" t="s">
        <v>155</v>
      </c>
      <c r="BK168" s="141">
        <f>ROUND(L168*K168,2)</f>
        <v>274.63</v>
      </c>
      <c r="BL168" s="18" t="s">
        <v>154</v>
      </c>
      <c r="BM168" s="18" t="s">
        <v>252</v>
      </c>
    </row>
    <row r="169" spans="2:65" s="1" customFormat="1" ht="25.5" customHeight="1">
      <c r="B169" s="132"/>
      <c r="C169" s="133" t="s">
        <v>253</v>
      </c>
      <c r="D169" s="133" t="s">
        <v>150</v>
      </c>
      <c r="E169" s="134" t="s">
        <v>254</v>
      </c>
      <c r="F169" s="189" t="s">
        <v>255</v>
      </c>
      <c r="G169" s="189"/>
      <c r="H169" s="189"/>
      <c r="I169" s="189"/>
      <c r="J169" s="135" t="s">
        <v>153</v>
      </c>
      <c r="K169" s="136">
        <v>2.2429999999999999</v>
      </c>
      <c r="L169" s="190">
        <v>86.25</v>
      </c>
      <c r="M169" s="190"/>
      <c r="N169" s="190">
        <f>ROUND(L169*K169,2)</f>
        <v>193.46</v>
      </c>
      <c r="O169" s="190"/>
      <c r="P169" s="190"/>
      <c r="Q169" s="190"/>
      <c r="R169" s="137"/>
      <c r="T169" s="138" t="s">
        <v>5</v>
      </c>
      <c r="U169" s="40" t="s">
        <v>39</v>
      </c>
      <c r="V169" s="139">
        <v>1.5585899999999999</v>
      </c>
      <c r="W169" s="139">
        <f>V169*K169</f>
        <v>3.4959173699999995</v>
      </c>
      <c r="X169" s="139">
        <v>2.2618499999999999</v>
      </c>
      <c r="Y169" s="139">
        <f>X169*K169</f>
        <v>5.0733295499999995</v>
      </c>
      <c r="Z169" s="139">
        <v>0</v>
      </c>
      <c r="AA169" s="140">
        <f>Z169*K169</f>
        <v>0</v>
      </c>
      <c r="AR169" s="18" t="s">
        <v>154</v>
      </c>
      <c r="AT169" s="18" t="s">
        <v>150</v>
      </c>
      <c r="AU169" s="18" t="s">
        <v>155</v>
      </c>
      <c r="AY169" s="18" t="s">
        <v>149</v>
      </c>
      <c r="BE169" s="141">
        <f>IF(U169="základná",N169,0)</f>
        <v>0</v>
      </c>
      <c r="BF169" s="141">
        <f>IF(U169="znížená",N169,0)</f>
        <v>193.46</v>
      </c>
      <c r="BG169" s="141">
        <f>IF(U169="zákl. prenesená",N169,0)</f>
        <v>0</v>
      </c>
      <c r="BH169" s="141">
        <f>IF(U169="zníž. prenesená",N169,0)</f>
        <v>0</v>
      </c>
      <c r="BI169" s="141">
        <f>IF(U169="nulová",N169,0)</f>
        <v>0</v>
      </c>
      <c r="BJ169" s="18" t="s">
        <v>155</v>
      </c>
      <c r="BK169" s="141">
        <f>ROUND(L169*K169,2)</f>
        <v>193.46</v>
      </c>
      <c r="BL169" s="18" t="s">
        <v>154</v>
      </c>
      <c r="BM169" s="18" t="s">
        <v>256</v>
      </c>
    </row>
    <row r="170" spans="2:65" s="1" customFormat="1" ht="25.5" customHeight="1">
      <c r="B170" s="132"/>
      <c r="C170" s="133" t="s">
        <v>257</v>
      </c>
      <c r="D170" s="133" t="s">
        <v>150</v>
      </c>
      <c r="E170" s="134" t="s">
        <v>258</v>
      </c>
      <c r="F170" s="189" t="s">
        <v>259</v>
      </c>
      <c r="G170" s="189"/>
      <c r="H170" s="189"/>
      <c r="I170" s="189"/>
      <c r="J170" s="135" t="s">
        <v>182</v>
      </c>
      <c r="K170" s="136">
        <v>20.93</v>
      </c>
      <c r="L170" s="190">
        <v>7.66</v>
      </c>
      <c r="M170" s="190"/>
      <c r="N170" s="190">
        <f>ROUND(L170*K170,2)</f>
        <v>160.32</v>
      </c>
      <c r="O170" s="190"/>
      <c r="P170" s="190"/>
      <c r="Q170" s="190"/>
      <c r="R170" s="137"/>
      <c r="T170" s="138" t="s">
        <v>5</v>
      </c>
      <c r="U170" s="40" t="s">
        <v>39</v>
      </c>
      <c r="V170" s="139">
        <v>0.48230000000000001</v>
      </c>
      <c r="W170" s="139">
        <f>V170*K170</f>
        <v>10.094538999999999</v>
      </c>
      <c r="X170" s="139">
        <v>3.4099999999999998E-3</v>
      </c>
      <c r="Y170" s="139">
        <f>X170*K170</f>
        <v>7.1371299999999999E-2</v>
      </c>
      <c r="Z170" s="139">
        <v>0</v>
      </c>
      <c r="AA170" s="140">
        <f>Z170*K170</f>
        <v>0</v>
      </c>
      <c r="AR170" s="18" t="s">
        <v>154</v>
      </c>
      <c r="AT170" s="18" t="s">
        <v>150</v>
      </c>
      <c r="AU170" s="18" t="s">
        <v>155</v>
      </c>
      <c r="AY170" s="18" t="s">
        <v>149</v>
      </c>
      <c r="BE170" s="141">
        <f>IF(U170="základná",N170,0)</f>
        <v>0</v>
      </c>
      <c r="BF170" s="141">
        <f>IF(U170="znížená",N170,0)</f>
        <v>160.32</v>
      </c>
      <c r="BG170" s="141">
        <f>IF(U170="zákl. prenesená",N170,0)</f>
        <v>0</v>
      </c>
      <c r="BH170" s="141">
        <f>IF(U170="zníž. prenesená",N170,0)</f>
        <v>0</v>
      </c>
      <c r="BI170" s="141">
        <f>IF(U170="nulová",N170,0)</f>
        <v>0</v>
      </c>
      <c r="BJ170" s="18" t="s">
        <v>155</v>
      </c>
      <c r="BK170" s="141">
        <f>ROUND(L170*K170,2)</f>
        <v>160.32</v>
      </c>
      <c r="BL170" s="18" t="s">
        <v>154</v>
      </c>
      <c r="BM170" s="18" t="s">
        <v>260</v>
      </c>
    </row>
    <row r="171" spans="2:65" s="1" customFormat="1" ht="25.5" customHeight="1">
      <c r="B171" s="132"/>
      <c r="C171" s="133" t="s">
        <v>261</v>
      </c>
      <c r="D171" s="133" t="s">
        <v>150</v>
      </c>
      <c r="E171" s="134" t="s">
        <v>262</v>
      </c>
      <c r="F171" s="189" t="s">
        <v>263</v>
      </c>
      <c r="G171" s="189"/>
      <c r="H171" s="189"/>
      <c r="I171" s="189"/>
      <c r="J171" s="135" t="s">
        <v>182</v>
      </c>
      <c r="K171" s="136">
        <v>20.93</v>
      </c>
      <c r="L171" s="190">
        <v>2.35</v>
      </c>
      <c r="M171" s="190"/>
      <c r="N171" s="190">
        <f>ROUND(L171*K171,2)</f>
        <v>49.19</v>
      </c>
      <c r="O171" s="190"/>
      <c r="P171" s="190"/>
      <c r="Q171" s="190"/>
      <c r="R171" s="137"/>
      <c r="T171" s="138" t="s">
        <v>5</v>
      </c>
      <c r="U171" s="40" t="s">
        <v>39</v>
      </c>
      <c r="V171" s="139">
        <v>0.23899999999999999</v>
      </c>
      <c r="W171" s="139">
        <f>V171*K171</f>
        <v>5.0022699999999993</v>
      </c>
      <c r="X171" s="139">
        <v>0</v>
      </c>
      <c r="Y171" s="139">
        <f>X171*K171</f>
        <v>0</v>
      </c>
      <c r="Z171" s="139">
        <v>0</v>
      </c>
      <c r="AA171" s="140">
        <f>Z171*K171</f>
        <v>0</v>
      </c>
      <c r="AR171" s="18" t="s">
        <v>154</v>
      </c>
      <c r="AT171" s="18" t="s">
        <v>150</v>
      </c>
      <c r="AU171" s="18" t="s">
        <v>155</v>
      </c>
      <c r="AY171" s="18" t="s">
        <v>149</v>
      </c>
      <c r="BE171" s="141">
        <f>IF(U171="základná",N171,0)</f>
        <v>0</v>
      </c>
      <c r="BF171" s="141">
        <f>IF(U171="znížená",N171,0)</f>
        <v>49.19</v>
      </c>
      <c r="BG171" s="141">
        <f>IF(U171="zákl. prenesená",N171,0)</f>
        <v>0</v>
      </c>
      <c r="BH171" s="141">
        <f>IF(U171="zníž. prenesená",N171,0)</f>
        <v>0</v>
      </c>
      <c r="BI171" s="141">
        <f>IF(U171="nulová",N171,0)</f>
        <v>0</v>
      </c>
      <c r="BJ171" s="18" t="s">
        <v>155</v>
      </c>
      <c r="BK171" s="141">
        <f>ROUND(L171*K171,2)</f>
        <v>49.19</v>
      </c>
      <c r="BL171" s="18" t="s">
        <v>154</v>
      </c>
      <c r="BM171" s="18" t="s">
        <v>264</v>
      </c>
    </row>
    <row r="172" spans="2:65" s="1" customFormat="1" ht="25.5" customHeight="1">
      <c r="B172" s="132"/>
      <c r="C172" s="133" t="s">
        <v>265</v>
      </c>
      <c r="D172" s="133" t="s">
        <v>150</v>
      </c>
      <c r="E172" s="134" t="s">
        <v>266</v>
      </c>
      <c r="F172" s="189" t="s">
        <v>267</v>
      </c>
      <c r="G172" s="189"/>
      <c r="H172" s="189"/>
      <c r="I172" s="189"/>
      <c r="J172" s="135" t="s">
        <v>203</v>
      </c>
      <c r="K172" s="136">
        <v>0.13600000000000001</v>
      </c>
      <c r="L172" s="190">
        <v>1108.97</v>
      </c>
      <c r="M172" s="190"/>
      <c r="N172" s="190">
        <f>ROUND(L172*K172,2)</f>
        <v>150.82</v>
      </c>
      <c r="O172" s="190"/>
      <c r="P172" s="190"/>
      <c r="Q172" s="190"/>
      <c r="R172" s="137"/>
      <c r="T172" s="138" t="s">
        <v>5</v>
      </c>
      <c r="U172" s="40" t="s">
        <v>39</v>
      </c>
      <c r="V172" s="139">
        <v>26.620629999999998</v>
      </c>
      <c r="W172" s="139">
        <f>V172*K172</f>
        <v>3.6204056800000002</v>
      </c>
      <c r="X172" s="139">
        <v>1.01684</v>
      </c>
      <c r="Y172" s="139">
        <f>X172*K172</f>
        <v>0.13829024000000001</v>
      </c>
      <c r="Z172" s="139">
        <v>0</v>
      </c>
      <c r="AA172" s="140">
        <f>Z172*K172</f>
        <v>0</v>
      </c>
      <c r="AR172" s="18" t="s">
        <v>154</v>
      </c>
      <c r="AT172" s="18" t="s">
        <v>150</v>
      </c>
      <c r="AU172" s="18" t="s">
        <v>155</v>
      </c>
      <c r="AY172" s="18" t="s">
        <v>149</v>
      </c>
      <c r="BE172" s="141">
        <f>IF(U172="základná",N172,0)</f>
        <v>0</v>
      </c>
      <c r="BF172" s="141">
        <f>IF(U172="znížená",N172,0)</f>
        <v>150.82</v>
      </c>
      <c r="BG172" s="141">
        <f>IF(U172="zákl. prenesená",N172,0)</f>
        <v>0</v>
      </c>
      <c r="BH172" s="141">
        <f>IF(U172="zníž. prenesená",N172,0)</f>
        <v>0</v>
      </c>
      <c r="BI172" s="141">
        <f>IF(U172="nulová",N172,0)</f>
        <v>0</v>
      </c>
      <c r="BJ172" s="18" t="s">
        <v>155</v>
      </c>
      <c r="BK172" s="141">
        <f>ROUND(L172*K172,2)</f>
        <v>150.82</v>
      </c>
      <c r="BL172" s="18" t="s">
        <v>154</v>
      </c>
      <c r="BM172" s="18" t="s">
        <v>268</v>
      </c>
    </row>
    <row r="173" spans="2:65" s="9" customFormat="1" ht="29.85" customHeight="1">
      <c r="B173" s="121"/>
      <c r="C173" s="122"/>
      <c r="D173" s="131" t="s">
        <v>110</v>
      </c>
      <c r="E173" s="131"/>
      <c r="F173" s="131"/>
      <c r="G173" s="131"/>
      <c r="H173" s="131"/>
      <c r="I173" s="131"/>
      <c r="J173" s="131"/>
      <c r="K173" s="131"/>
      <c r="L173" s="131"/>
      <c r="M173" s="131"/>
      <c r="N173" s="197">
        <f>BK173</f>
        <v>16697.010000000002</v>
      </c>
      <c r="O173" s="198"/>
      <c r="P173" s="198"/>
      <c r="Q173" s="198"/>
      <c r="R173" s="124"/>
      <c r="T173" s="125"/>
      <c r="U173" s="122"/>
      <c r="V173" s="122"/>
      <c r="W173" s="126">
        <f>SUM(W174:W187)</f>
        <v>533.28477148000002</v>
      </c>
      <c r="X173" s="122"/>
      <c r="Y173" s="126">
        <f>SUM(Y174:Y187)</f>
        <v>71.867711310499999</v>
      </c>
      <c r="Z173" s="122"/>
      <c r="AA173" s="127">
        <f>SUM(AA174:AA187)</f>
        <v>0</v>
      </c>
      <c r="AR173" s="128" t="s">
        <v>79</v>
      </c>
      <c r="AT173" s="129" t="s">
        <v>71</v>
      </c>
      <c r="AU173" s="129" t="s">
        <v>79</v>
      </c>
      <c r="AY173" s="128" t="s">
        <v>149</v>
      </c>
      <c r="BK173" s="130">
        <f>SUM(BK174:BK187)</f>
        <v>16697.010000000002</v>
      </c>
    </row>
    <row r="174" spans="2:65" s="1" customFormat="1" ht="25.5" customHeight="1">
      <c r="B174" s="132"/>
      <c r="C174" s="133" t="s">
        <v>269</v>
      </c>
      <c r="D174" s="133" t="s">
        <v>150</v>
      </c>
      <c r="E174" s="134" t="s">
        <v>270</v>
      </c>
      <c r="F174" s="189" t="s">
        <v>271</v>
      </c>
      <c r="G174" s="189"/>
      <c r="H174" s="189"/>
      <c r="I174" s="189"/>
      <c r="J174" s="135" t="s">
        <v>182</v>
      </c>
      <c r="K174" s="136">
        <v>226.19</v>
      </c>
      <c r="L174" s="190">
        <v>8.4700000000000006</v>
      </c>
      <c r="M174" s="190"/>
      <c r="N174" s="190">
        <f t="shared" ref="N174:N187" si="20">ROUND(L174*K174,2)</f>
        <v>1915.83</v>
      </c>
      <c r="O174" s="190"/>
      <c r="P174" s="190"/>
      <c r="Q174" s="190"/>
      <c r="R174" s="137"/>
      <c r="T174" s="138" t="s">
        <v>5</v>
      </c>
      <c r="U174" s="40" t="s">
        <v>39</v>
      </c>
      <c r="V174" s="139">
        <v>0.47099999999999997</v>
      </c>
      <c r="W174" s="139">
        <f t="shared" ref="W174:W187" si="21">V174*K174</f>
        <v>106.53549</v>
      </c>
      <c r="X174" s="139">
        <v>4.0059999999999998E-2</v>
      </c>
      <c r="Y174" s="139">
        <f t="shared" ref="Y174:Y187" si="22">X174*K174</f>
        <v>9.0611713999999992</v>
      </c>
      <c r="Z174" s="139">
        <v>0</v>
      </c>
      <c r="AA174" s="140">
        <f t="shared" ref="AA174:AA187" si="23">Z174*K174</f>
        <v>0</v>
      </c>
      <c r="AR174" s="18" t="s">
        <v>154</v>
      </c>
      <c r="AT174" s="18" t="s">
        <v>150</v>
      </c>
      <c r="AU174" s="18" t="s">
        <v>155</v>
      </c>
      <c r="AY174" s="18" t="s">
        <v>149</v>
      </c>
      <c r="BE174" s="141">
        <f t="shared" ref="BE174:BE187" si="24">IF(U174="základná",N174,0)</f>
        <v>0</v>
      </c>
      <c r="BF174" s="141">
        <f t="shared" ref="BF174:BF187" si="25">IF(U174="znížená",N174,0)</f>
        <v>1915.83</v>
      </c>
      <c r="BG174" s="141">
        <f t="shared" ref="BG174:BG187" si="26">IF(U174="zákl. prenesená",N174,0)</f>
        <v>0</v>
      </c>
      <c r="BH174" s="141">
        <f t="shared" ref="BH174:BH187" si="27">IF(U174="zníž. prenesená",N174,0)</f>
        <v>0</v>
      </c>
      <c r="BI174" s="141">
        <f t="shared" ref="BI174:BI187" si="28">IF(U174="nulová",N174,0)</f>
        <v>0</v>
      </c>
      <c r="BJ174" s="18" t="s">
        <v>155</v>
      </c>
      <c r="BK174" s="141">
        <f t="shared" ref="BK174:BK187" si="29">ROUND(L174*K174,2)</f>
        <v>1915.83</v>
      </c>
      <c r="BL174" s="18" t="s">
        <v>154</v>
      </c>
      <c r="BM174" s="18" t="s">
        <v>272</v>
      </c>
    </row>
    <row r="175" spans="2:65" s="1" customFormat="1" ht="38.25" customHeight="1">
      <c r="B175" s="132"/>
      <c r="C175" s="133" t="s">
        <v>273</v>
      </c>
      <c r="D175" s="133" t="s">
        <v>150</v>
      </c>
      <c r="E175" s="134" t="s">
        <v>274</v>
      </c>
      <c r="F175" s="189" t="s">
        <v>275</v>
      </c>
      <c r="G175" s="189"/>
      <c r="H175" s="189"/>
      <c r="I175" s="189"/>
      <c r="J175" s="135" t="s">
        <v>276</v>
      </c>
      <c r="K175" s="136">
        <v>73.540000000000006</v>
      </c>
      <c r="L175" s="190">
        <v>2.1</v>
      </c>
      <c r="M175" s="190"/>
      <c r="N175" s="190">
        <f t="shared" si="20"/>
        <v>154.43</v>
      </c>
      <c r="O175" s="190"/>
      <c r="P175" s="190"/>
      <c r="Q175" s="190"/>
      <c r="R175" s="137"/>
      <c r="T175" s="138" t="s">
        <v>5</v>
      </c>
      <c r="U175" s="40" t="s">
        <v>39</v>
      </c>
      <c r="V175" s="139">
        <v>9.0000000000000006E-5</v>
      </c>
      <c r="W175" s="139">
        <f t="shared" si="21"/>
        <v>6.6186000000000014E-3</v>
      </c>
      <c r="X175" s="139">
        <v>4.6000000000000001E-4</v>
      </c>
      <c r="Y175" s="139">
        <f t="shared" si="22"/>
        <v>3.3828400000000002E-2</v>
      </c>
      <c r="Z175" s="139">
        <v>0</v>
      </c>
      <c r="AA175" s="140">
        <f t="shared" si="23"/>
        <v>0</v>
      </c>
      <c r="AR175" s="18" t="s">
        <v>154</v>
      </c>
      <c r="AT175" s="18" t="s">
        <v>150</v>
      </c>
      <c r="AU175" s="18" t="s">
        <v>155</v>
      </c>
      <c r="AY175" s="18" t="s">
        <v>149</v>
      </c>
      <c r="BE175" s="141">
        <f t="shared" si="24"/>
        <v>0</v>
      </c>
      <c r="BF175" s="141">
        <f t="shared" si="25"/>
        <v>154.43</v>
      </c>
      <c r="BG175" s="141">
        <f t="shared" si="26"/>
        <v>0</v>
      </c>
      <c r="BH175" s="141">
        <f t="shared" si="27"/>
        <v>0</v>
      </c>
      <c r="BI175" s="141">
        <f t="shared" si="28"/>
        <v>0</v>
      </c>
      <c r="BJ175" s="18" t="s">
        <v>155</v>
      </c>
      <c r="BK175" s="141">
        <f t="shared" si="29"/>
        <v>154.43</v>
      </c>
      <c r="BL175" s="18" t="s">
        <v>154</v>
      </c>
      <c r="BM175" s="18" t="s">
        <v>277</v>
      </c>
    </row>
    <row r="176" spans="2:65" s="1" customFormat="1" ht="25.5" customHeight="1">
      <c r="B176" s="132"/>
      <c r="C176" s="133" t="s">
        <v>278</v>
      </c>
      <c r="D176" s="133" t="s">
        <v>150</v>
      </c>
      <c r="E176" s="134" t="s">
        <v>279</v>
      </c>
      <c r="F176" s="189" t="s">
        <v>280</v>
      </c>
      <c r="G176" s="189"/>
      <c r="H176" s="189"/>
      <c r="I176" s="189"/>
      <c r="J176" s="135" t="s">
        <v>182</v>
      </c>
      <c r="K176" s="136">
        <v>226.19</v>
      </c>
      <c r="L176" s="190">
        <v>7.44</v>
      </c>
      <c r="M176" s="190"/>
      <c r="N176" s="190">
        <f t="shared" si="20"/>
        <v>1682.85</v>
      </c>
      <c r="O176" s="190"/>
      <c r="P176" s="190"/>
      <c r="Q176" s="190"/>
      <c r="R176" s="137"/>
      <c r="T176" s="138" t="s">
        <v>5</v>
      </c>
      <c r="U176" s="40" t="s">
        <v>39</v>
      </c>
      <c r="V176" s="139">
        <v>0.2944</v>
      </c>
      <c r="W176" s="139">
        <f t="shared" si="21"/>
        <v>66.590335999999994</v>
      </c>
      <c r="X176" s="139">
        <v>5.7600000000000004E-3</v>
      </c>
      <c r="Y176" s="139">
        <f t="shared" si="22"/>
        <v>1.3028544</v>
      </c>
      <c r="Z176" s="139">
        <v>0</v>
      </c>
      <c r="AA176" s="140">
        <f t="shared" si="23"/>
        <v>0</v>
      </c>
      <c r="AR176" s="18" t="s">
        <v>154</v>
      </c>
      <c r="AT176" s="18" t="s">
        <v>150</v>
      </c>
      <c r="AU176" s="18" t="s">
        <v>155</v>
      </c>
      <c r="AY176" s="18" t="s">
        <v>149</v>
      </c>
      <c r="BE176" s="141">
        <f t="shared" si="24"/>
        <v>0</v>
      </c>
      <c r="BF176" s="141">
        <f t="shared" si="25"/>
        <v>1682.85</v>
      </c>
      <c r="BG176" s="141">
        <f t="shared" si="26"/>
        <v>0</v>
      </c>
      <c r="BH176" s="141">
        <f t="shared" si="27"/>
        <v>0</v>
      </c>
      <c r="BI176" s="141">
        <f t="shared" si="28"/>
        <v>0</v>
      </c>
      <c r="BJ176" s="18" t="s">
        <v>155</v>
      </c>
      <c r="BK176" s="141">
        <f t="shared" si="29"/>
        <v>1682.85</v>
      </c>
      <c r="BL176" s="18" t="s">
        <v>154</v>
      </c>
      <c r="BM176" s="18" t="s">
        <v>281</v>
      </c>
    </row>
    <row r="177" spans="2:65" s="1" customFormat="1" ht="38.25" customHeight="1">
      <c r="B177" s="132"/>
      <c r="C177" s="133" t="s">
        <v>282</v>
      </c>
      <c r="D177" s="133" t="s">
        <v>150</v>
      </c>
      <c r="E177" s="134" t="s">
        <v>283</v>
      </c>
      <c r="F177" s="189" t="s">
        <v>284</v>
      </c>
      <c r="G177" s="189"/>
      <c r="H177" s="189"/>
      <c r="I177" s="189"/>
      <c r="J177" s="135" t="s">
        <v>182</v>
      </c>
      <c r="K177" s="136">
        <v>7.4749999999999996</v>
      </c>
      <c r="L177" s="190">
        <v>12.06</v>
      </c>
      <c r="M177" s="190"/>
      <c r="N177" s="190">
        <f t="shared" si="20"/>
        <v>90.15</v>
      </c>
      <c r="O177" s="190"/>
      <c r="P177" s="190"/>
      <c r="Q177" s="190"/>
      <c r="R177" s="137"/>
      <c r="T177" s="138" t="s">
        <v>5</v>
      </c>
      <c r="U177" s="40" t="s">
        <v>39</v>
      </c>
      <c r="V177" s="139">
        <v>0.26700000000000002</v>
      </c>
      <c r="W177" s="139">
        <f t="shared" si="21"/>
        <v>1.995825</v>
      </c>
      <c r="X177" s="139">
        <v>8.43E-3</v>
      </c>
      <c r="Y177" s="139">
        <f t="shared" si="22"/>
        <v>6.3014249999999994E-2</v>
      </c>
      <c r="Z177" s="139">
        <v>0</v>
      </c>
      <c r="AA177" s="140">
        <f t="shared" si="23"/>
        <v>0</v>
      </c>
      <c r="AR177" s="18" t="s">
        <v>154</v>
      </c>
      <c r="AT177" s="18" t="s">
        <v>150</v>
      </c>
      <c r="AU177" s="18" t="s">
        <v>155</v>
      </c>
      <c r="AY177" s="18" t="s">
        <v>149</v>
      </c>
      <c r="BE177" s="141">
        <f t="shared" si="24"/>
        <v>0</v>
      </c>
      <c r="BF177" s="141">
        <f t="shared" si="25"/>
        <v>90.15</v>
      </c>
      <c r="BG177" s="141">
        <f t="shared" si="26"/>
        <v>0</v>
      </c>
      <c r="BH177" s="141">
        <f t="shared" si="27"/>
        <v>0</v>
      </c>
      <c r="BI177" s="141">
        <f t="shared" si="28"/>
        <v>0</v>
      </c>
      <c r="BJ177" s="18" t="s">
        <v>155</v>
      </c>
      <c r="BK177" s="141">
        <f t="shared" si="29"/>
        <v>90.15</v>
      </c>
      <c r="BL177" s="18" t="s">
        <v>154</v>
      </c>
      <c r="BM177" s="18" t="s">
        <v>285</v>
      </c>
    </row>
    <row r="178" spans="2:65" s="1" customFormat="1" ht="38.25" customHeight="1">
      <c r="B178" s="132"/>
      <c r="C178" s="133" t="s">
        <v>286</v>
      </c>
      <c r="D178" s="133" t="s">
        <v>150</v>
      </c>
      <c r="E178" s="134" t="s">
        <v>287</v>
      </c>
      <c r="F178" s="189" t="s">
        <v>288</v>
      </c>
      <c r="G178" s="189"/>
      <c r="H178" s="189"/>
      <c r="I178" s="189"/>
      <c r="J178" s="135" t="s">
        <v>182</v>
      </c>
      <c r="K178" s="136">
        <v>187.345</v>
      </c>
      <c r="L178" s="190">
        <v>10.52</v>
      </c>
      <c r="M178" s="190"/>
      <c r="N178" s="190">
        <f t="shared" si="20"/>
        <v>1970.87</v>
      </c>
      <c r="O178" s="190"/>
      <c r="P178" s="190"/>
      <c r="Q178" s="190"/>
      <c r="R178" s="137"/>
      <c r="T178" s="138" t="s">
        <v>5</v>
      </c>
      <c r="U178" s="40" t="s">
        <v>39</v>
      </c>
      <c r="V178" s="139">
        <v>0.35869000000000001</v>
      </c>
      <c r="W178" s="139">
        <f t="shared" si="21"/>
        <v>67.198778050000001</v>
      </c>
      <c r="X178" s="139">
        <v>3.3600000000000001E-3</v>
      </c>
      <c r="Y178" s="139">
        <f t="shared" si="22"/>
        <v>0.62947920000000002</v>
      </c>
      <c r="Z178" s="139">
        <v>0</v>
      </c>
      <c r="AA178" s="140">
        <f t="shared" si="23"/>
        <v>0</v>
      </c>
      <c r="AR178" s="18" t="s">
        <v>154</v>
      </c>
      <c r="AT178" s="18" t="s">
        <v>150</v>
      </c>
      <c r="AU178" s="18" t="s">
        <v>155</v>
      </c>
      <c r="AY178" s="18" t="s">
        <v>149</v>
      </c>
      <c r="BE178" s="141">
        <f t="shared" si="24"/>
        <v>0</v>
      </c>
      <c r="BF178" s="141">
        <f t="shared" si="25"/>
        <v>1970.87</v>
      </c>
      <c r="BG178" s="141">
        <f t="shared" si="26"/>
        <v>0</v>
      </c>
      <c r="BH178" s="141">
        <f t="shared" si="27"/>
        <v>0</v>
      </c>
      <c r="BI178" s="141">
        <f t="shared" si="28"/>
        <v>0</v>
      </c>
      <c r="BJ178" s="18" t="s">
        <v>155</v>
      </c>
      <c r="BK178" s="141">
        <f t="shared" si="29"/>
        <v>1970.87</v>
      </c>
      <c r="BL178" s="18" t="s">
        <v>154</v>
      </c>
      <c r="BM178" s="18" t="s">
        <v>289</v>
      </c>
    </row>
    <row r="179" spans="2:65" s="1" customFormat="1" ht="38.25" customHeight="1">
      <c r="B179" s="132"/>
      <c r="C179" s="133" t="s">
        <v>290</v>
      </c>
      <c r="D179" s="133" t="s">
        <v>150</v>
      </c>
      <c r="E179" s="134" t="s">
        <v>291</v>
      </c>
      <c r="F179" s="189" t="s">
        <v>292</v>
      </c>
      <c r="G179" s="189"/>
      <c r="H179" s="189"/>
      <c r="I179" s="189"/>
      <c r="J179" s="135" t="s">
        <v>182</v>
      </c>
      <c r="K179" s="136">
        <v>33.875999999999998</v>
      </c>
      <c r="L179" s="190">
        <v>20.399999999999999</v>
      </c>
      <c r="M179" s="190"/>
      <c r="N179" s="190">
        <f t="shared" si="20"/>
        <v>691.07</v>
      </c>
      <c r="O179" s="190"/>
      <c r="P179" s="190"/>
      <c r="Q179" s="190"/>
      <c r="R179" s="137"/>
      <c r="T179" s="138" t="s">
        <v>5</v>
      </c>
      <c r="U179" s="40" t="s">
        <v>39</v>
      </c>
      <c r="V179" s="139">
        <v>0.41699999999999998</v>
      </c>
      <c r="W179" s="139">
        <f t="shared" si="21"/>
        <v>14.126291999999998</v>
      </c>
      <c r="X179" s="139">
        <v>6.1999999999999998E-3</v>
      </c>
      <c r="Y179" s="139">
        <f t="shared" si="22"/>
        <v>0.21003119999999997</v>
      </c>
      <c r="Z179" s="139">
        <v>0</v>
      </c>
      <c r="AA179" s="140">
        <f t="shared" si="23"/>
        <v>0</v>
      </c>
      <c r="AR179" s="18" t="s">
        <v>154</v>
      </c>
      <c r="AT179" s="18" t="s">
        <v>150</v>
      </c>
      <c r="AU179" s="18" t="s">
        <v>155</v>
      </c>
      <c r="AY179" s="18" t="s">
        <v>149</v>
      </c>
      <c r="BE179" s="141">
        <f t="shared" si="24"/>
        <v>0</v>
      </c>
      <c r="BF179" s="141">
        <f t="shared" si="25"/>
        <v>691.07</v>
      </c>
      <c r="BG179" s="141">
        <f t="shared" si="26"/>
        <v>0</v>
      </c>
      <c r="BH179" s="141">
        <f t="shared" si="27"/>
        <v>0</v>
      </c>
      <c r="BI179" s="141">
        <f t="shared" si="28"/>
        <v>0</v>
      </c>
      <c r="BJ179" s="18" t="s">
        <v>155</v>
      </c>
      <c r="BK179" s="141">
        <f t="shared" si="29"/>
        <v>691.07</v>
      </c>
      <c r="BL179" s="18" t="s">
        <v>154</v>
      </c>
      <c r="BM179" s="18" t="s">
        <v>293</v>
      </c>
    </row>
    <row r="180" spans="2:65" s="1" customFormat="1" ht="38.25" customHeight="1">
      <c r="B180" s="132"/>
      <c r="C180" s="133" t="s">
        <v>294</v>
      </c>
      <c r="D180" s="133" t="s">
        <v>150</v>
      </c>
      <c r="E180" s="134" t="s">
        <v>295</v>
      </c>
      <c r="F180" s="189" t="s">
        <v>296</v>
      </c>
      <c r="G180" s="189"/>
      <c r="H180" s="189"/>
      <c r="I180" s="189"/>
      <c r="J180" s="135" t="s">
        <v>182</v>
      </c>
      <c r="K180" s="136">
        <v>221.221</v>
      </c>
      <c r="L180" s="190">
        <v>1.75</v>
      </c>
      <c r="M180" s="190"/>
      <c r="N180" s="190">
        <f t="shared" si="20"/>
        <v>387.14</v>
      </c>
      <c r="O180" s="190"/>
      <c r="P180" s="190"/>
      <c r="Q180" s="190"/>
      <c r="R180" s="137"/>
      <c r="T180" s="138" t="s">
        <v>5</v>
      </c>
      <c r="U180" s="40" t="s">
        <v>39</v>
      </c>
      <c r="V180" s="139">
        <v>9.2090000000000005E-2</v>
      </c>
      <c r="W180" s="139">
        <f t="shared" si="21"/>
        <v>20.372241890000002</v>
      </c>
      <c r="X180" s="139">
        <v>4.2000000000000002E-4</v>
      </c>
      <c r="Y180" s="139">
        <f t="shared" si="22"/>
        <v>9.2912820000000007E-2</v>
      </c>
      <c r="Z180" s="139">
        <v>0</v>
      </c>
      <c r="AA180" s="140">
        <f t="shared" si="23"/>
        <v>0</v>
      </c>
      <c r="AR180" s="18" t="s">
        <v>154</v>
      </c>
      <c r="AT180" s="18" t="s">
        <v>150</v>
      </c>
      <c r="AU180" s="18" t="s">
        <v>155</v>
      </c>
      <c r="AY180" s="18" t="s">
        <v>149</v>
      </c>
      <c r="BE180" s="141">
        <f t="shared" si="24"/>
        <v>0</v>
      </c>
      <c r="BF180" s="141">
        <f t="shared" si="25"/>
        <v>387.14</v>
      </c>
      <c r="BG180" s="141">
        <f t="shared" si="26"/>
        <v>0</v>
      </c>
      <c r="BH180" s="141">
        <f t="shared" si="27"/>
        <v>0</v>
      </c>
      <c r="BI180" s="141">
        <f t="shared" si="28"/>
        <v>0</v>
      </c>
      <c r="BJ180" s="18" t="s">
        <v>155</v>
      </c>
      <c r="BK180" s="141">
        <f t="shared" si="29"/>
        <v>387.14</v>
      </c>
      <c r="BL180" s="18" t="s">
        <v>154</v>
      </c>
      <c r="BM180" s="18" t="s">
        <v>297</v>
      </c>
    </row>
    <row r="181" spans="2:65" s="1" customFormat="1" ht="38.25" customHeight="1">
      <c r="B181" s="132"/>
      <c r="C181" s="133" t="s">
        <v>298</v>
      </c>
      <c r="D181" s="133" t="s">
        <v>150</v>
      </c>
      <c r="E181" s="134" t="s">
        <v>299</v>
      </c>
      <c r="F181" s="189" t="s">
        <v>300</v>
      </c>
      <c r="G181" s="189"/>
      <c r="H181" s="189"/>
      <c r="I181" s="189"/>
      <c r="J181" s="135" t="s">
        <v>182</v>
      </c>
      <c r="K181" s="136">
        <v>6.7859999999999996</v>
      </c>
      <c r="L181" s="190">
        <v>21.71</v>
      </c>
      <c r="M181" s="190"/>
      <c r="N181" s="190">
        <f t="shared" si="20"/>
        <v>147.32</v>
      </c>
      <c r="O181" s="190"/>
      <c r="P181" s="190"/>
      <c r="Q181" s="190"/>
      <c r="R181" s="137"/>
      <c r="T181" s="138" t="s">
        <v>5</v>
      </c>
      <c r="U181" s="40" t="s">
        <v>39</v>
      </c>
      <c r="V181" s="139">
        <v>0.71475999999999995</v>
      </c>
      <c r="W181" s="139">
        <f t="shared" si="21"/>
        <v>4.8503613599999991</v>
      </c>
      <c r="X181" s="139">
        <v>1.3650000000000001E-2</v>
      </c>
      <c r="Y181" s="139">
        <f t="shared" si="22"/>
        <v>9.26289E-2</v>
      </c>
      <c r="Z181" s="139">
        <v>0</v>
      </c>
      <c r="AA181" s="140">
        <f t="shared" si="23"/>
        <v>0</v>
      </c>
      <c r="AR181" s="18" t="s">
        <v>154</v>
      </c>
      <c r="AT181" s="18" t="s">
        <v>150</v>
      </c>
      <c r="AU181" s="18" t="s">
        <v>155</v>
      </c>
      <c r="AY181" s="18" t="s">
        <v>149</v>
      </c>
      <c r="BE181" s="141">
        <f t="shared" si="24"/>
        <v>0</v>
      </c>
      <c r="BF181" s="141">
        <f t="shared" si="25"/>
        <v>147.32</v>
      </c>
      <c r="BG181" s="141">
        <f t="shared" si="26"/>
        <v>0</v>
      </c>
      <c r="BH181" s="141">
        <f t="shared" si="27"/>
        <v>0</v>
      </c>
      <c r="BI181" s="141">
        <f t="shared" si="28"/>
        <v>0</v>
      </c>
      <c r="BJ181" s="18" t="s">
        <v>155</v>
      </c>
      <c r="BK181" s="141">
        <f t="shared" si="29"/>
        <v>147.32</v>
      </c>
      <c r="BL181" s="18" t="s">
        <v>154</v>
      </c>
      <c r="BM181" s="18" t="s">
        <v>301</v>
      </c>
    </row>
    <row r="182" spans="2:65" s="1" customFormat="1" ht="38.25" customHeight="1">
      <c r="B182" s="132"/>
      <c r="C182" s="133" t="s">
        <v>302</v>
      </c>
      <c r="D182" s="133" t="s">
        <v>150</v>
      </c>
      <c r="E182" s="134" t="s">
        <v>303</v>
      </c>
      <c r="F182" s="189" t="s">
        <v>304</v>
      </c>
      <c r="G182" s="189"/>
      <c r="H182" s="189"/>
      <c r="I182" s="189"/>
      <c r="J182" s="135" t="s">
        <v>182</v>
      </c>
      <c r="K182" s="136">
        <v>33.875999999999998</v>
      </c>
      <c r="L182" s="190">
        <v>49.87</v>
      </c>
      <c r="M182" s="190"/>
      <c r="N182" s="190">
        <f t="shared" si="20"/>
        <v>1689.4</v>
      </c>
      <c r="O182" s="190"/>
      <c r="P182" s="190"/>
      <c r="Q182" s="190"/>
      <c r="R182" s="137"/>
      <c r="T182" s="138" t="s">
        <v>5</v>
      </c>
      <c r="U182" s="40" t="s">
        <v>39</v>
      </c>
      <c r="V182" s="139">
        <v>0.79285000000000005</v>
      </c>
      <c r="W182" s="139">
        <f t="shared" si="21"/>
        <v>26.858586599999999</v>
      </c>
      <c r="X182" s="139">
        <v>1.5469999999999999E-2</v>
      </c>
      <c r="Y182" s="139">
        <f t="shared" si="22"/>
        <v>0.52406171999999995</v>
      </c>
      <c r="Z182" s="139">
        <v>0</v>
      </c>
      <c r="AA182" s="140">
        <f t="shared" si="23"/>
        <v>0</v>
      </c>
      <c r="AR182" s="18" t="s">
        <v>154</v>
      </c>
      <c r="AT182" s="18" t="s">
        <v>150</v>
      </c>
      <c r="AU182" s="18" t="s">
        <v>155</v>
      </c>
      <c r="AY182" s="18" t="s">
        <v>149</v>
      </c>
      <c r="BE182" s="141">
        <f t="shared" si="24"/>
        <v>0</v>
      </c>
      <c r="BF182" s="141">
        <f t="shared" si="25"/>
        <v>1689.4</v>
      </c>
      <c r="BG182" s="141">
        <f t="shared" si="26"/>
        <v>0</v>
      </c>
      <c r="BH182" s="141">
        <f t="shared" si="27"/>
        <v>0</v>
      </c>
      <c r="BI182" s="141">
        <f t="shared" si="28"/>
        <v>0</v>
      </c>
      <c r="BJ182" s="18" t="s">
        <v>155</v>
      </c>
      <c r="BK182" s="141">
        <f t="shared" si="29"/>
        <v>1689.4</v>
      </c>
      <c r="BL182" s="18" t="s">
        <v>154</v>
      </c>
      <c r="BM182" s="18" t="s">
        <v>305</v>
      </c>
    </row>
    <row r="183" spans="2:65" s="1" customFormat="1" ht="38.25" customHeight="1">
      <c r="B183" s="132"/>
      <c r="C183" s="133" t="s">
        <v>306</v>
      </c>
      <c r="D183" s="133" t="s">
        <v>150</v>
      </c>
      <c r="E183" s="134" t="s">
        <v>307</v>
      </c>
      <c r="F183" s="189" t="s">
        <v>308</v>
      </c>
      <c r="G183" s="189"/>
      <c r="H183" s="189"/>
      <c r="I183" s="189"/>
      <c r="J183" s="135" t="s">
        <v>182</v>
      </c>
      <c r="K183" s="136">
        <v>142.82</v>
      </c>
      <c r="L183" s="190">
        <v>34.229999999999997</v>
      </c>
      <c r="M183" s="190"/>
      <c r="N183" s="190">
        <f t="shared" si="20"/>
        <v>4888.7299999999996</v>
      </c>
      <c r="O183" s="190"/>
      <c r="P183" s="190"/>
      <c r="Q183" s="190"/>
      <c r="R183" s="137"/>
      <c r="T183" s="138" t="s">
        <v>5</v>
      </c>
      <c r="U183" s="40" t="s">
        <v>39</v>
      </c>
      <c r="V183" s="139">
        <v>0.79037999999999997</v>
      </c>
      <c r="W183" s="139">
        <f t="shared" si="21"/>
        <v>112.88207159999999</v>
      </c>
      <c r="X183" s="139">
        <v>1.242E-2</v>
      </c>
      <c r="Y183" s="139">
        <f t="shared" si="22"/>
        <v>1.7738244000000001</v>
      </c>
      <c r="Z183" s="139">
        <v>0</v>
      </c>
      <c r="AA183" s="140">
        <f t="shared" si="23"/>
        <v>0</v>
      </c>
      <c r="AR183" s="18" t="s">
        <v>154</v>
      </c>
      <c r="AT183" s="18" t="s">
        <v>150</v>
      </c>
      <c r="AU183" s="18" t="s">
        <v>155</v>
      </c>
      <c r="AY183" s="18" t="s">
        <v>149</v>
      </c>
      <c r="BE183" s="141">
        <f t="shared" si="24"/>
        <v>0</v>
      </c>
      <c r="BF183" s="141">
        <f t="shared" si="25"/>
        <v>4888.7299999999996</v>
      </c>
      <c r="BG183" s="141">
        <f t="shared" si="26"/>
        <v>0</v>
      </c>
      <c r="BH183" s="141">
        <f t="shared" si="27"/>
        <v>0</v>
      </c>
      <c r="BI183" s="141">
        <f t="shared" si="28"/>
        <v>0</v>
      </c>
      <c r="BJ183" s="18" t="s">
        <v>155</v>
      </c>
      <c r="BK183" s="141">
        <f t="shared" si="29"/>
        <v>4888.7299999999996</v>
      </c>
      <c r="BL183" s="18" t="s">
        <v>154</v>
      </c>
      <c r="BM183" s="18" t="s">
        <v>309</v>
      </c>
    </row>
    <row r="184" spans="2:65" s="1" customFormat="1" ht="51" customHeight="1">
      <c r="B184" s="132"/>
      <c r="C184" s="133" t="s">
        <v>310</v>
      </c>
      <c r="D184" s="133" t="s">
        <v>150</v>
      </c>
      <c r="E184" s="134" t="s">
        <v>311</v>
      </c>
      <c r="F184" s="189" t="s">
        <v>312</v>
      </c>
      <c r="G184" s="189"/>
      <c r="H184" s="189"/>
      <c r="I184" s="189"/>
      <c r="J184" s="135" t="s">
        <v>182</v>
      </c>
      <c r="K184" s="136">
        <v>37.738999999999997</v>
      </c>
      <c r="L184" s="190">
        <v>18.77</v>
      </c>
      <c r="M184" s="190"/>
      <c r="N184" s="190">
        <f t="shared" si="20"/>
        <v>708.36</v>
      </c>
      <c r="O184" s="190"/>
      <c r="P184" s="190"/>
      <c r="Q184" s="190"/>
      <c r="R184" s="137"/>
      <c r="T184" s="138" t="s">
        <v>5</v>
      </c>
      <c r="U184" s="40" t="s">
        <v>39</v>
      </c>
      <c r="V184" s="139">
        <v>0.90837999999999997</v>
      </c>
      <c r="W184" s="139">
        <f t="shared" si="21"/>
        <v>34.281352819999995</v>
      </c>
      <c r="X184" s="139">
        <v>9.1194999999999991E-3</v>
      </c>
      <c r="Y184" s="139">
        <f t="shared" si="22"/>
        <v>0.34416081049999997</v>
      </c>
      <c r="Z184" s="139">
        <v>0</v>
      </c>
      <c r="AA184" s="140">
        <f t="shared" si="23"/>
        <v>0</v>
      </c>
      <c r="AR184" s="18" t="s">
        <v>154</v>
      </c>
      <c r="AT184" s="18" t="s">
        <v>150</v>
      </c>
      <c r="AU184" s="18" t="s">
        <v>155</v>
      </c>
      <c r="AY184" s="18" t="s">
        <v>149</v>
      </c>
      <c r="BE184" s="141">
        <f t="shared" si="24"/>
        <v>0</v>
      </c>
      <c r="BF184" s="141">
        <f t="shared" si="25"/>
        <v>708.36</v>
      </c>
      <c r="BG184" s="141">
        <f t="shared" si="26"/>
        <v>0</v>
      </c>
      <c r="BH184" s="141">
        <f t="shared" si="27"/>
        <v>0</v>
      </c>
      <c r="BI184" s="141">
        <f t="shared" si="28"/>
        <v>0</v>
      </c>
      <c r="BJ184" s="18" t="s">
        <v>155</v>
      </c>
      <c r="BK184" s="141">
        <f t="shared" si="29"/>
        <v>708.36</v>
      </c>
      <c r="BL184" s="18" t="s">
        <v>154</v>
      </c>
      <c r="BM184" s="18" t="s">
        <v>313</v>
      </c>
    </row>
    <row r="185" spans="2:65" s="1" customFormat="1" ht="25.5" customHeight="1">
      <c r="B185" s="132"/>
      <c r="C185" s="133" t="s">
        <v>314</v>
      </c>
      <c r="D185" s="133" t="s">
        <v>150</v>
      </c>
      <c r="E185" s="134" t="s">
        <v>315</v>
      </c>
      <c r="F185" s="189" t="s">
        <v>316</v>
      </c>
      <c r="G185" s="189"/>
      <c r="H185" s="189"/>
      <c r="I185" s="189"/>
      <c r="J185" s="135" t="s">
        <v>153</v>
      </c>
      <c r="K185" s="136">
        <v>9.7230000000000008</v>
      </c>
      <c r="L185" s="190">
        <v>104.7</v>
      </c>
      <c r="M185" s="190"/>
      <c r="N185" s="190">
        <f t="shared" si="20"/>
        <v>1018</v>
      </c>
      <c r="O185" s="190"/>
      <c r="P185" s="190"/>
      <c r="Q185" s="190"/>
      <c r="R185" s="137"/>
      <c r="T185" s="138" t="s">
        <v>5</v>
      </c>
      <c r="U185" s="40" t="s">
        <v>39</v>
      </c>
      <c r="V185" s="139">
        <v>3.1687400000000001</v>
      </c>
      <c r="W185" s="139">
        <f t="shared" si="21"/>
        <v>30.809659020000005</v>
      </c>
      <c r="X185" s="139">
        <v>2.19407</v>
      </c>
      <c r="Y185" s="139">
        <f t="shared" si="22"/>
        <v>21.33294261</v>
      </c>
      <c r="Z185" s="139">
        <v>0</v>
      </c>
      <c r="AA185" s="140">
        <f t="shared" si="23"/>
        <v>0</v>
      </c>
      <c r="AR185" s="18" t="s">
        <v>154</v>
      </c>
      <c r="AT185" s="18" t="s">
        <v>150</v>
      </c>
      <c r="AU185" s="18" t="s">
        <v>155</v>
      </c>
      <c r="AY185" s="18" t="s">
        <v>149</v>
      </c>
      <c r="BE185" s="141">
        <f t="shared" si="24"/>
        <v>0</v>
      </c>
      <c r="BF185" s="141">
        <f t="shared" si="25"/>
        <v>1018</v>
      </c>
      <c r="BG185" s="141">
        <f t="shared" si="26"/>
        <v>0</v>
      </c>
      <c r="BH185" s="141">
        <f t="shared" si="27"/>
        <v>0</v>
      </c>
      <c r="BI185" s="141">
        <f t="shared" si="28"/>
        <v>0</v>
      </c>
      <c r="BJ185" s="18" t="s">
        <v>155</v>
      </c>
      <c r="BK185" s="141">
        <f t="shared" si="29"/>
        <v>1018</v>
      </c>
      <c r="BL185" s="18" t="s">
        <v>154</v>
      </c>
      <c r="BM185" s="18" t="s">
        <v>317</v>
      </c>
    </row>
    <row r="186" spans="2:65" s="1" customFormat="1" ht="51" customHeight="1">
      <c r="B186" s="132"/>
      <c r="C186" s="133" t="s">
        <v>318</v>
      </c>
      <c r="D186" s="133" t="s">
        <v>150</v>
      </c>
      <c r="E186" s="134" t="s">
        <v>319</v>
      </c>
      <c r="F186" s="189" t="s">
        <v>320</v>
      </c>
      <c r="G186" s="189"/>
      <c r="H186" s="189"/>
      <c r="I186" s="189"/>
      <c r="J186" s="135" t="s">
        <v>182</v>
      </c>
      <c r="K186" s="136">
        <v>194.46</v>
      </c>
      <c r="L186" s="190">
        <v>3.83</v>
      </c>
      <c r="M186" s="190"/>
      <c r="N186" s="190">
        <f t="shared" si="20"/>
        <v>744.78</v>
      </c>
      <c r="O186" s="190"/>
      <c r="P186" s="190"/>
      <c r="Q186" s="190"/>
      <c r="R186" s="137"/>
      <c r="T186" s="138" t="s">
        <v>5</v>
      </c>
      <c r="U186" s="40" t="s">
        <v>39</v>
      </c>
      <c r="V186" s="139">
        <v>4.054E-2</v>
      </c>
      <c r="W186" s="139">
        <f t="shared" si="21"/>
        <v>7.8834084000000004</v>
      </c>
      <c r="X186" s="139">
        <v>3.5200000000000001E-3</v>
      </c>
      <c r="Y186" s="139">
        <f t="shared" si="22"/>
        <v>0.68449920000000009</v>
      </c>
      <c r="Z186" s="139">
        <v>0</v>
      </c>
      <c r="AA186" s="140">
        <f t="shared" si="23"/>
        <v>0</v>
      </c>
      <c r="AR186" s="18" t="s">
        <v>154</v>
      </c>
      <c r="AT186" s="18" t="s">
        <v>150</v>
      </c>
      <c r="AU186" s="18" t="s">
        <v>155</v>
      </c>
      <c r="AY186" s="18" t="s">
        <v>149</v>
      </c>
      <c r="BE186" s="141">
        <f t="shared" si="24"/>
        <v>0</v>
      </c>
      <c r="BF186" s="141">
        <f t="shared" si="25"/>
        <v>744.78</v>
      </c>
      <c r="BG186" s="141">
        <f t="shared" si="26"/>
        <v>0</v>
      </c>
      <c r="BH186" s="141">
        <f t="shared" si="27"/>
        <v>0</v>
      </c>
      <c r="BI186" s="141">
        <f t="shared" si="28"/>
        <v>0</v>
      </c>
      <c r="BJ186" s="18" t="s">
        <v>155</v>
      </c>
      <c r="BK186" s="141">
        <f t="shared" si="29"/>
        <v>744.78</v>
      </c>
      <c r="BL186" s="18" t="s">
        <v>154</v>
      </c>
      <c r="BM186" s="18" t="s">
        <v>321</v>
      </c>
    </row>
    <row r="187" spans="2:65" s="1" customFormat="1" ht="25.5" customHeight="1">
      <c r="B187" s="132"/>
      <c r="C187" s="133" t="s">
        <v>322</v>
      </c>
      <c r="D187" s="133" t="s">
        <v>150</v>
      </c>
      <c r="E187" s="134" t="s">
        <v>323</v>
      </c>
      <c r="F187" s="189" t="s">
        <v>324</v>
      </c>
      <c r="G187" s="189"/>
      <c r="H187" s="189"/>
      <c r="I187" s="189"/>
      <c r="J187" s="135" t="s">
        <v>153</v>
      </c>
      <c r="K187" s="136">
        <v>19.446000000000002</v>
      </c>
      <c r="L187" s="190">
        <v>31.27</v>
      </c>
      <c r="M187" s="190"/>
      <c r="N187" s="190">
        <f t="shared" si="20"/>
        <v>608.08000000000004</v>
      </c>
      <c r="O187" s="190"/>
      <c r="P187" s="190"/>
      <c r="Q187" s="190"/>
      <c r="R187" s="137"/>
      <c r="T187" s="138" t="s">
        <v>5</v>
      </c>
      <c r="U187" s="40" t="s">
        <v>39</v>
      </c>
      <c r="V187" s="139">
        <v>2.0000900000000001</v>
      </c>
      <c r="W187" s="139">
        <f t="shared" si="21"/>
        <v>38.893750140000009</v>
      </c>
      <c r="X187" s="139">
        <v>1.837</v>
      </c>
      <c r="Y187" s="139">
        <f t="shared" si="22"/>
        <v>35.722301999999999</v>
      </c>
      <c r="Z187" s="139">
        <v>0</v>
      </c>
      <c r="AA187" s="140">
        <f t="shared" si="23"/>
        <v>0</v>
      </c>
      <c r="AR187" s="18" t="s">
        <v>154</v>
      </c>
      <c r="AT187" s="18" t="s">
        <v>150</v>
      </c>
      <c r="AU187" s="18" t="s">
        <v>155</v>
      </c>
      <c r="AY187" s="18" t="s">
        <v>149</v>
      </c>
      <c r="BE187" s="141">
        <f t="shared" si="24"/>
        <v>0</v>
      </c>
      <c r="BF187" s="141">
        <f t="shared" si="25"/>
        <v>608.08000000000004</v>
      </c>
      <c r="BG187" s="141">
        <f t="shared" si="26"/>
        <v>0</v>
      </c>
      <c r="BH187" s="141">
        <f t="shared" si="27"/>
        <v>0</v>
      </c>
      <c r="BI187" s="141">
        <f t="shared" si="28"/>
        <v>0</v>
      </c>
      <c r="BJ187" s="18" t="s">
        <v>155</v>
      </c>
      <c r="BK187" s="141">
        <f t="shared" si="29"/>
        <v>608.08000000000004</v>
      </c>
      <c r="BL187" s="18" t="s">
        <v>154</v>
      </c>
      <c r="BM187" s="18" t="s">
        <v>325</v>
      </c>
    </row>
    <row r="188" spans="2:65" s="9" customFormat="1" ht="29.85" customHeight="1">
      <c r="B188" s="121"/>
      <c r="C188" s="122"/>
      <c r="D188" s="131" t="s">
        <v>111</v>
      </c>
      <c r="E188" s="131"/>
      <c r="F188" s="131"/>
      <c r="G188" s="131"/>
      <c r="H188" s="131"/>
      <c r="I188" s="131"/>
      <c r="J188" s="131"/>
      <c r="K188" s="131"/>
      <c r="L188" s="131"/>
      <c r="M188" s="131"/>
      <c r="N188" s="197">
        <f>BK188</f>
        <v>21203.87</v>
      </c>
      <c r="O188" s="198"/>
      <c r="P188" s="198"/>
      <c r="Q188" s="198"/>
      <c r="R188" s="124"/>
      <c r="T188" s="125"/>
      <c r="U188" s="122"/>
      <c r="V188" s="122"/>
      <c r="W188" s="126">
        <f>W189</f>
        <v>8.6850000000000005</v>
      </c>
      <c r="X188" s="122"/>
      <c r="Y188" s="126">
        <f>Y189</f>
        <v>0</v>
      </c>
      <c r="Z188" s="122"/>
      <c r="AA188" s="127">
        <f>AA189</f>
        <v>0</v>
      </c>
      <c r="AR188" s="128" t="s">
        <v>79</v>
      </c>
      <c r="AT188" s="129" t="s">
        <v>71</v>
      </c>
      <c r="AU188" s="129" t="s">
        <v>79</v>
      </c>
      <c r="AY188" s="128" t="s">
        <v>149</v>
      </c>
      <c r="BK188" s="130">
        <f>BK189</f>
        <v>21203.87</v>
      </c>
    </row>
    <row r="189" spans="2:65" s="1" customFormat="1" ht="38.25" customHeight="1">
      <c r="B189" s="132"/>
      <c r="C189" s="133" t="s">
        <v>326</v>
      </c>
      <c r="D189" s="133" t="s">
        <v>150</v>
      </c>
      <c r="E189" s="134" t="s">
        <v>327</v>
      </c>
      <c r="F189" s="189" t="s">
        <v>328</v>
      </c>
      <c r="G189" s="189"/>
      <c r="H189" s="189"/>
      <c r="I189" s="189"/>
      <c r="J189" s="135" t="s">
        <v>329</v>
      </c>
      <c r="K189" s="136">
        <v>1</v>
      </c>
      <c r="L189" s="190">
        <v>21203.87</v>
      </c>
      <c r="M189" s="190"/>
      <c r="N189" s="190">
        <f>ROUND(L189*K189,2)</f>
        <v>21203.87</v>
      </c>
      <c r="O189" s="190"/>
      <c r="P189" s="190"/>
      <c r="Q189" s="190"/>
      <c r="R189" s="137"/>
      <c r="T189" s="138" t="s">
        <v>5</v>
      </c>
      <c r="U189" s="40" t="s">
        <v>39</v>
      </c>
      <c r="V189" s="139">
        <v>8.6850000000000005</v>
      </c>
      <c r="W189" s="139">
        <f>V189*K189</f>
        <v>8.6850000000000005</v>
      </c>
      <c r="X189" s="139">
        <v>0</v>
      </c>
      <c r="Y189" s="139">
        <f>X189*K189</f>
        <v>0</v>
      </c>
      <c r="Z189" s="139">
        <v>0</v>
      </c>
      <c r="AA189" s="140">
        <f>Z189*K189</f>
        <v>0</v>
      </c>
      <c r="AR189" s="18" t="s">
        <v>154</v>
      </c>
      <c r="AT189" s="18" t="s">
        <v>150</v>
      </c>
      <c r="AU189" s="18" t="s">
        <v>155</v>
      </c>
      <c r="AY189" s="18" t="s">
        <v>149</v>
      </c>
      <c r="BE189" s="141">
        <f>IF(U189="základná",N189,0)</f>
        <v>0</v>
      </c>
      <c r="BF189" s="141">
        <f>IF(U189="znížená",N189,0)</f>
        <v>21203.87</v>
      </c>
      <c r="BG189" s="141">
        <f>IF(U189="zákl. prenesená",N189,0)</f>
        <v>0</v>
      </c>
      <c r="BH189" s="141">
        <f>IF(U189="zníž. prenesená",N189,0)</f>
        <v>0</v>
      </c>
      <c r="BI189" s="141">
        <f>IF(U189="nulová",N189,0)</f>
        <v>0</v>
      </c>
      <c r="BJ189" s="18" t="s">
        <v>155</v>
      </c>
      <c r="BK189" s="141">
        <f>ROUND(L189*K189,2)</f>
        <v>21203.87</v>
      </c>
      <c r="BL189" s="18" t="s">
        <v>154</v>
      </c>
      <c r="BM189" s="18" t="s">
        <v>330</v>
      </c>
    </row>
    <row r="190" spans="2:65" s="9" customFormat="1" ht="29.85" customHeight="1">
      <c r="B190" s="121"/>
      <c r="C190" s="122"/>
      <c r="D190" s="131" t="s">
        <v>112</v>
      </c>
      <c r="E190" s="131"/>
      <c r="F190" s="131"/>
      <c r="G190" s="131"/>
      <c r="H190" s="131"/>
      <c r="I190" s="131"/>
      <c r="J190" s="131"/>
      <c r="K190" s="131"/>
      <c r="L190" s="131"/>
      <c r="M190" s="131"/>
      <c r="N190" s="197">
        <f>BK190</f>
        <v>8206.5399999999991</v>
      </c>
      <c r="O190" s="198"/>
      <c r="P190" s="198"/>
      <c r="Q190" s="198"/>
      <c r="R190" s="124"/>
      <c r="T190" s="125"/>
      <c r="U190" s="122"/>
      <c r="V190" s="122"/>
      <c r="W190" s="126">
        <f>SUM(W191:W220)</f>
        <v>359.37905689000002</v>
      </c>
      <c r="X190" s="122"/>
      <c r="Y190" s="126">
        <f>SUM(Y191:Y220)</f>
        <v>3.2072473000000006</v>
      </c>
      <c r="Z190" s="122"/>
      <c r="AA190" s="127">
        <f>SUM(AA191:AA220)</f>
        <v>62.539614</v>
      </c>
      <c r="AR190" s="128" t="s">
        <v>79</v>
      </c>
      <c r="AT190" s="129" t="s">
        <v>71</v>
      </c>
      <c r="AU190" s="129" t="s">
        <v>79</v>
      </c>
      <c r="AY190" s="128" t="s">
        <v>149</v>
      </c>
      <c r="BK190" s="130">
        <f>SUM(BK191:BK220)</f>
        <v>8206.5399999999991</v>
      </c>
    </row>
    <row r="191" spans="2:65" s="1" customFormat="1" ht="25.5" customHeight="1">
      <c r="B191" s="132"/>
      <c r="C191" s="133" t="s">
        <v>331</v>
      </c>
      <c r="D191" s="133" t="s">
        <v>150</v>
      </c>
      <c r="E191" s="134" t="s">
        <v>332</v>
      </c>
      <c r="F191" s="189" t="s">
        <v>333</v>
      </c>
      <c r="G191" s="189"/>
      <c r="H191" s="189"/>
      <c r="I191" s="189"/>
      <c r="J191" s="135" t="s">
        <v>182</v>
      </c>
      <c r="K191" s="136">
        <v>2.7</v>
      </c>
      <c r="L191" s="190">
        <v>7.38</v>
      </c>
      <c r="M191" s="190"/>
      <c r="N191" s="190">
        <f t="shared" ref="N191:N220" si="30">ROUND(L191*K191,2)</f>
        <v>19.93</v>
      </c>
      <c r="O191" s="190"/>
      <c r="P191" s="190"/>
      <c r="Q191" s="190"/>
      <c r="R191" s="137"/>
      <c r="T191" s="138" t="s">
        <v>5</v>
      </c>
      <c r="U191" s="40" t="s">
        <v>39</v>
      </c>
      <c r="V191" s="139">
        <v>0.2205</v>
      </c>
      <c r="W191" s="139">
        <f t="shared" ref="W191:W220" si="31">V191*K191</f>
        <v>0.59535000000000005</v>
      </c>
      <c r="X191" s="139">
        <v>3.7799999999999999E-3</v>
      </c>
      <c r="Y191" s="139">
        <f t="shared" ref="Y191:Y220" si="32">X191*K191</f>
        <v>1.0206E-2</v>
      </c>
      <c r="Z191" s="139">
        <v>0</v>
      </c>
      <c r="AA191" s="140">
        <f t="shared" ref="AA191:AA220" si="33">Z191*K191</f>
        <v>0</v>
      </c>
      <c r="AR191" s="18" t="s">
        <v>154</v>
      </c>
      <c r="AT191" s="18" t="s">
        <v>150</v>
      </c>
      <c r="AU191" s="18" t="s">
        <v>155</v>
      </c>
      <c r="AY191" s="18" t="s">
        <v>149</v>
      </c>
      <c r="BE191" s="141">
        <f t="shared" ref="BE191:BE220" si="34">IF(U191="základná",N191,0)</f>
        <v>0</v>
      </c>
      <c r="BF191" s="141">
        <f t="shared" ref="BF191:BF220" si="35">IF(U191="znížená",N191,0)</f>
        <v>19.93</v>
      </c>
      <c r="BG191" s="141">
        <f t="shared" ref="BG191:BG220" si="36">IF(U191="zákl. prenesená",N191,0)</f>
        <v>0</v>
      </c>
      <c r="BH191" s="141">
        <f t="shared" ref="BH191:BH220" si="37">IF(U191="zníž. prenesená",N191,0)</f>
        <v>0</v>
      </c>
      <c r="BI191" s="141">
        <f t="shared" ref="BI191:BI220" si="38">IF(U191="nulová",N191,0)</f>
        <v>0</v>
      </c>
      <c r="BJ191" s="18" t="s">
        <v>155</v>
      </c>
      <c r="BK191" s="141">
        <f t="shared" ref="BK191:BK220" si="39">ROUND(L191*K191,2)</f>
        <v>19.93</v>
      </c>
      <c r="BL191" s="18" t="s">
        <v>154</v>
      </c>
      <c r="BM191" s="18" t="s">
        <v>334</v>
      </c>
    </row>
    <row r="192" spans="2:65" s="1" customFormat="1" ht="38.25" customHeight="1">
      <c r="B192" s="132"/>
      <c r="C192" s="133" t="s">
        <v>335</v>
      </c>
      <c r="D192" s="133" t="s">
        <v>150</v>
      </c>
      <c r="E192" s="134" t="s">
        <v>336</v>
      </c>
      <c r="F192" s="189" t="s">
        <v>337</v>
      </c>
      <c r="G192" s="189"/>
      <c r="H192" s="189"/>
      <c r="I192" s="189"/>
      <c r="J192" s="135" t="s">
        <v>182</v>
      </c>
      <c r="K192" s="136">
        <v>141.15</v>
      </c>
      <c r="L192" s="190">
        <v>1.1200000000000001</v>
      </c>
      <c r="M192" s="190"/>
      <c r="N192" s="190">
        <f t="shared" si="30"/>
        <v>158.09</v>
      </c>
      <c r="O192" s="190"/>
      <c r="P192" s="190"/>
      <c r="Q192" s="190"/>
      <c r="R192" s="137"/>
      <c r="T192" s="138" t="s">
        <v>5</v>
      </c>
      <c r="U192" s="40" t="s">
        <v>39</v>
      </c>
      <c r="V192" s="139">
        <v>7.6999999999999999E-2</v>
      </c>
      <c r="W192" s="139">
        <f t="shared" si="31"/>
        <v>10.868550000000001</v>
      </c>
      <c r="X192" s="139">
        <v>1.653E-2</v>
      </c>
      <c r="Y192" s="139">
        <f t="shared" si="32"/>
        <v>2.3332095000000002</v>
      </c>
      <c r="Z192" s="139">
        <v>0</v>
      </c>
      <c r="AA192" s="140">
        <f t="shared" si="33"/>
        <v>0</v>
      </c>
      <c r="AR192" s="18" t="s">
        <v>154</v>
      </c>
      <c r="AT192" s="18" t="s">
        <v>150</v>
      </c>
      <c r="AU192" s="18" t="s">
        <v>155</v>
      </c>
      <c r="AY192" s="18" t="s">
        <v>149</v>
      </c>
      <c r="BE192" s="141">
        <f t="shared" si="34"/>
        <v>0</v>
      </c>
      <c r="BF192" s="141">
        <f t="shared" si="35"/>
        <v>158.09</v>
      </c>
      <c r="BG192" s="141">
        <f t="shared" si="36"/>
        <v>0</v>
      </c>
      <c r="BH192" s="141">
        <f t="shared" si="37"/>
        <v>0</v>
      </c>
      <c r="BI192" s="141">
        <f t="shared" si="38"/>
        <v>0</v>
      </c>
      <c r="BJ192" s="18" t="s">
        <v>155</v>
      </c>
      <c r="BK192" s="141">
        <f t="shared" si="39"/>
        <v>158.09</v>
      </c>
      <c r="BL192" s="18" t="s">
        <v>154</v>
      </c>
      <c r="BM192" s="18" t="s">
        <v>338</v>
      </c>
    </row>
    <row r="193" spans="2:65" s="1" customFormat="1" ht="38.25" customHeight="1">
      <c r="B193" s="132"/>
      <c r="C193" s="133" t="s">
        <v>339</v>
      </c>
      <c r="D193" s="133" t="s">
        <v>150</v>
      </c>
      <c r="E193" s="134" t="s">
        <v>340</v>
      </c>
      <c r="F193" s="189" t="s">
        <v>341</v>
      </c>
      <c r="G193" s="189"/>
      <c r="H193" s="189"/>
      <c r="I193" s="189"/>
      <c r="J193" s="135" t="s">
        <v>182</v>
      </c>
      <c r="K193" s="136">
        <v>141.15</v>
      </c>
      <c r="L193" s="190">
        <v>1.03</v>
      </c>
      <c r="M193" s="190"/>
      <c r="N193" s="190">
        <f t="shared" si="30"/>
        <v>145.38</v>
      </c>
      <c r="O193" s="190"/>
      <c r="P193" s="190"/>
      <c r="Q193" s="190"/>
      <c r="R193" s="137"/>
      <c r="T193" s="138" t="s">
        <v>5</v>
      </c>
      <c r="U193" s="40" t="s">
        <v>39</v>
      </c>
      <c r="V193" s="139">
        <v>6.4000000000000001E-2</v>
      </c>
      <c r="W193" s="139">
        <f t="shared" si="31"/>
        <v>9.0335999999999999</v>
      </c>
      <c r="X193" s="139">
        <v>0</v>
      </c>
      <c r="Y193" s="139">
        <f t="shared" si="32"/>
        <v>0</v>
      </c>
      <c r="Z193" s="139">
        <v>0</v>
      </c>
      <c r="AA193" s="140">
        <f t="shared" si="33"/>
        <v>0</v>
      </c>
      <c r="AR193" s="18" t="s">
        <v>154</v>
      </c>
      <c r="AT193" s="18" t="s">
        <v>150</v>
      </c>
      <c r="AU193" s="18" t="s">
        <v>155</v>
      </c>
      <c r="AY193" s="18" t="s">
        <v>149</v>
      </c>
      <c r="BE193" s="141">
        <f t="shared" si="34"/>
        <v>0</v>
      </c>
      <c r="BF193" s="141">
        <f t="shared" si="35"/>
        <v>145.38</v>
      </c>
      <c r="BG193" s="141">
        <f t="shared" si="36"/>
        <v>0</v>
      </c>
      <c r="BH193" s="141">
        <f t="shared" si="37"/>
        <v>0</v>
      </c>
      <c r="BI193" s="141">
        <f t="shared" si="38"/>
        <v>0</v>
      </c>
      <c r="BJ193" s="18" t="s">
        <v>155</v>
      </c>
      <c r="BK193" s="141">
        <f t="shared" si="39"/>
        <v>145.38</v>
      </c>
      <c r="BL193" s="18" t="s">
        <v>154</v>
      </c>
      <c r="BM193" s="18" t="s">
        <v>342</v>
      </c>
    </row>
    <row r="194" spans="2:65" s="1" customFormat="1" ht="51" customHeight="1">
      <c r="B194" s="132"/>
      <c r="C194" s="133" t="s">
        <v>343</v>
      </c>
      <c r="D194" s="133" t="s">
        <v>150</v>
      </c>
      <c r="E194" s="134" t="s">
        <v>344</v>
      </c>
      <c r="F194" s="189" t="s">
        <v>345</v>
      </c>
      <c r="G194" s="189"/>
      <c r="H194" s="189"/>
      <c r="I194" s="189"/>
      <c r="J194" s="135" t="s">
        <v>182</v>
      </c>
      <c r="K194" s="136">
        <v>141.15</v>
      </c>
      <c r="L194" s="190">
        <v>0.56999999999999995</v>
      </c>
      <c r="M194" s="190"/>
      <c r="N194" s="190">
        <f t="shared" si="30"/>
        <v>80.459999999999994</v>
      </c>
      <c r="O194" s="190"/>
      <c r="P194" s="190"/>
      <c r="Q194" s="190"/>
      <c r="R194" s="137"/>
      <c r="T194" s="138" t="s">
        <v>5</v>
      </c>
      <c r="U194" s="40" t="s">
        <v>39</v>
      </c>
      <c r="V194" s="139">
        <v>2E-3</v>
      </c>
      <c r="W194" s="139">
        <f t="shared" si="31"/>
        <v>0.2823</v>
      </c>
      <c r="X194" s="139">
        <v>0</v>
      </c>
      <c r="Y194" s="139">
        <f t="shared" si="32"/>
        <v>0</v>
      </c>
      <c r="Z194" s="139">
        <v>0</v>
      </c>
      <c r="AA194" s="140">
        <f t="shared" si="33"/>
        <v>0</v>
      </c>
      <c r="AR194" s="18" t="s">
        <v>154</v>
      </c>
      <c r="AT194" s="18" t="s">
        <v>150</v>
      </c>
      <c r="AU194" s="18" t="s">
        <v>155</v>
      </c>
      <c r="AY194" s="18" t="s">
        <v>149</v>
      </c>
      <c r="BE194" s="141">
        <f t="shared" si="34"/>
        <v>0</v>
      </c>
      <c r="BF194" s="141">
        <f t="shared" si="35"/>
        <v>80.459999999999994</v>
      </c>
      <c r="BG194" s="141">
        <f t="shared" si="36"/>
        <v>0</v>
      </c>
      <c r="BH194" s="141">
        <f t="shared" si="37"/>
        <v>0</v>
      </c>
      <c r="BI194" s="141">
        <f t="shared" si="38"/>
        <v>0</v>
      </c>
      <c r="BJ194" s="18" t="s">
        <v>155</v>
      </c>
      <c r="BK194" s="141">
        <f t="shared" si="39"/>
        <v>80.459999999999994</v>
      </c>
      <c r="BL194" s="18" t="s">
        <v>154</v>
      </c>
      <c r="BM194" s="18" t="s">
        <v>346</v>
      </c>
    </row>
    <row r="195" spans="2:65" s="1" customFormat="1" ht="38.25" customHeight="1">
      <c r="B195" s="132"/>
      <c r="C195" s="133" t="s">
        <v>347</v>
      </c>
      <c r="D195" s="133" t="s">
        <v>150</v>
      </c>
      <c r="E195" s="134" t="s">
        <v>348</v>
      </c>
      <c r="F195" s="189" t="s">
        <v>349</v>
      </c>
      <c r="G195" s="189"/>
      <c r="H195" s="189"/>
      <c r="I195" s="189"/>
      <c r="J195" s="135" t="s">
        <v>182</v>
      </c>
      <c r="K195" s="136">
        <v>50</v>
      </c>
      <c r="L195" s="190">
        <v>5.77</v>
      </c>
      <c r="M195" s="190"/>
      <c r="N195" s="190">
        <f t="shared" si="30"/>
        <v>288.5</v>
      </c>
      <c r="O195" s="190"/>
      <c r="P195" s="190"/>
      <c r="Q195" s="190"/>
      <c r="R195" s="137"/>
      <c r="T195" s="138" t="s">
        <v>5</v>
      </c>
      <c r="U195" s="40" t="s">
        <v>39</v>
      </c>
      <c r="V195" s="139">
        <v>0.252</v>
      </c>
      <c r="W195" s="139">
        <f t="shared" si="31"/>
        <v>12.6</v>
      </c>
      <c r="X195" s="139">
        <v>6.1799999999999997E-3</v>
      </c>
      <c r="Y195" s="139">
        <f t="shared" si="32"/>
        <v>0.309</v>
      </c>
      <c r="Z195" s="139">
        <v>0</v>
      </c>
      <c r="AA195" s="140">
        <f t="shared" si="33"/>
        <v>0</v>
      </c>
      <c r="AR195" s="18" t="s">
        <v>154</v>
      </c>
      <c r="AT195" s="18" t="s">
        <v>150</v>
      </c>
      <c r="AU195" s="18" t="s">
        <v>155</v>
      </c>
      <c r="AY195" s="18" t="s">
        <v>149</v>
      </c>
      <c r="BE195" s="141">
        <f t="shared" si="34"/>
        <v>0</v>
      </c>
      <c r="BF195" s="141">
        <f t="shared" si="35"/>
        <v>288.5</v>
      </c>
      <c r="BG195" s="141">
        <f t="shared" si="36"/>
        <v>0</v>
      </c>
      <c r="BH195" s="141">
        <f t="shared" si="37"/>
        <v>0</v>
      </c>
      <c r="BI195" s="141">
        <f t="shared" si="38"/>
        <v>0</v>
      </c>
      <c r="BJ195" s="18" t="s">
        <v>155</v>
      </c>
      <c r="BK195" s="141">
        <f t="shared" si="39"/>
        <v>288.5</v>
      </c>
      <c r="BL195" s="18" t="s">
        <v>154</v>
      </c>
      <c r="BM195" s="18" t="s">
        <v>350</v>
      </c>
    </row>
    <row r="196" spans="2:65" s="1" customFormat="1" ht="16.5" customHeight="1">
      <c r="B196" s="132"/>
      <c r="C196" s="133" t="s">
        <v>351</v>
      </c>
      <c r="D196" s="133" t="s">
        <v>150</v>
      </c>
      <c r="E196" s="134" t="s">
        <v>352</v>
      </c>
      <c r="F196" s="189" t="s">
        <v>353</v>
      </c>
      <c r="G196" s="189"/>
      <c r="H196" s="189"/>
      <c r="I196" s="189"/>
      <c r="J196" s="135" t="s">
        <v>276</v>
      </c>
      <c r="K196" s="136">
        <v>51.2</v>
      </c>
      <c r="L196" s="190">
        <v>7.85</v>
      </c>
      <c r="M196" s="190"/>
      <c r="N196" s="190">
        <f t="shared" si="30"/>
        <v>401.92</v>
      </c>
      <c r="O196" s="190"/>
      <c r="P196" s="190"/>
      <c r="Q196" s="190"/>
      <c r="R196" s="137"/>
      <c r="T196" s="138" t="s">
        <v>5</v>
      </c>
      <c r="U196" s="40" t="s">
        <v>39</v>
      </c>
      <c r="V196" s="139">
        <v>0.18801999999999999</v>
      </c>
      <c r="W196" s="139">
        <f t="shared" si="31"/>
        <v>9.6266239999999996</v>
      </c>
      <c r="X196" s="139">
        <v>5.0000000000000002E-5</v>
      </c>
      <c r="Y196" s="139">
        <f t="shared" si="32"/>
        <v>2.5600000000000002E-3</v>
      </c>
      <c r="Z196" s="139">
        <v>0</v>
      </c>
      <c r="AA196" s="140">
        <f t="shared" si="33"/>
        <v>0</v>
      </c>
      <c r="AR196" s="18" t="s">
        <v>154</v>
      </c>
      <c r="AT196" s="18" t="s">
        <v>150</v>
      </c>
      <c r="AU196" s="18" t="s">
        <v>155</v>
      </c>
      <c r="AY196" s="18" t="s">
        <v>149</v>
      </c>
      <c r="BE196" s="141">
        <f t="shared" si="34"/>
        <v>0</v>
      </c>
      <c r="BF196" s="141">
        <f t="shared" si="35"/>
        <v>401.92</v>
      </c>
      <c r="BG196" s="141">
        <f t="shared" si="36"/>
        <v>0</v>
      </c>
      <c r="BH196" s="141">
        <f t="shared" si="37"/>
        <v>0</v>
      </c>
      <c r="BI196" s="141">
        <f t="shared" si="38"/>
        <v>0</v>
      </c>
      <c r="BJ196" s="18" t="s">
        <v>155</v>
      </c>
      <c r="BK196" s="141">
        <f t="shared" si="39"/>
        <v>401.92</v>
      </c>
      <c r="BL196" s="18" t="s">
        <v>154</v>
      </c>
      <c r="BM196" s="18" t="s">
        <v>354</v>
      </c>
    </row>
    <row r="197" spans="2:65" s="1" customFormat="1" ht="16.5" customHeight="1">
      <c r="B197" s="132"/>
      <c r="C197" s="133" t="s">
        <v>355</v>
      </c>
      <c r="D197" s="133" t="s">
        <v>150</v>
      </c>
      <c r="E197" s="134" t="s">
        <v>356</v>
      </c>
      <c r="F197" s="189" t="s">
        <v>357</v>
      </c>
      <c r="G197" s="189"/>
      <c r="H197" s="189"/>
      <c r="I197" s="189"/>
      <c r="J197" s="135" t="s">
        <v>276</v>
      </c>
      <c r="K197" s="136">
        <v>98.86</v>
      </c>
      <c r="L197" s="190">
        <v>2.56</v>
      </c>
      <c r="M197" s="190"/>
      <c r="N197" s="190">
        <f t="shared" si="30"/>
        <v>253.08</v>
      </c>
      <c r="O197" s="190"/>
      <c r="P197" s="190"/>
      <c r="Q197" s="190"/>
      <c r="R197" s="137"/>
      <c r="T197" s="138" t="s">
        <v>5</v>
      </c>
      <c r="U197" s="40" t="s">
        <v>39</v>
      </c>
      <c r="V197" s="139">
        <v>9.4009999999999996E-2</v>
      </c>
      <c r="W197" s="139">
        <f t="shared" si="31"/>
        <v>9.2938285999999994</v>
      </c>
      <c r="X197" s="139">
        <v>3.0000000000000001E-5</v>
      </c>
      <c r="Y197" s="139">
        <f t="shared" si="32"/>
        <v>2.9658000000000002E-3</v>
      </c>
      <c r="Z197" s="139">
        <v>0</v>
      </c>
      <c r="AA197" s="140">
        <f t="shared" si="33"/>
        <v>0</v>
      </c>
      <c r="AR197" s="18" t="s">
        <v>154</v>
      </c>
      <c r="AT197" s="18" t="s">
        <v>150</v>
      </c>
      <c r="AU197" s="18" t="s">
        <v>155</v>
      </c>
      <c r="AY197" s="18" t="s">
        <v>149</v>
      </c>
      <c r="BE197" s="141">
        <f t="shared" si="34"/>
        <v>0</v>
      </c>
      <c r="BF197" s="141">
        <f t="shared" si="35"/>
        <v>253.08</v>
      </c>
      <c r="BG197" s="141">
        <f t="shared" si="36"/>
        <v>0</v>
      </c>
      <c r="BH197" s="141">
        <f t="shared" si="37"/>
        <v>0</v>
      </c>
      <c r="BI197" s="141">
        <f t="shared" si="38"/>
        <v>0</v>
      </c>
      <c r="BJ197" s="18" t="s">
        <v>155</v>
      </c>
      <c r="BK197" s="141">
        <f t="shared" si="39"/>
        <v>253.08</v>
      </c>
      <c r="BL197" s="18" t="s">
        <v>154</v>
      </c>
      <c r="BM197" s="18" t="s">
        <v>358</v>
      </c>
    </row>
    <row r="198" spans="2:65" s="1" customFormat="1" ht="25.5" customHeight="1">
      <c r="B198" s="132"/>
      <c r="C198" s="133" t="s">
        <v>359</v>
      </c>
      <c r="D198" s="133" t="s">
        <v>150</v>
      </c>
      <c r="E198" s="134" t="s">
        <v>360</v>
      </c>
      <c r="F198" s="189" t="s">
        <v>361</v>
      </c>
      <c r="G198" s="189"/>
      <c r="H198" s="189"/>
      <c r="I198" s="189"/>
      <c r="J198" s="135" t="s">
        <v>212</v>
      </c>
      <c r="K198" s="136">
        <v>26</v>
      </c>
      <c r="L198" s="190">
        <v>4.3099999999999996</v>
      </c>
      <c r="M198" s="190"/>
      <c r="N198" s="190">
        <f t="shared" si="30"/>
        <v>112.06</v>
      </c>
      <c r="O198" s="190"/>
      <c r="P198" s="190"/>
      <c r="Q198" s="190"/>
      <c r="R198" s="137"/>
      <c r="T198" s="138" t="s">
        <v>5</v>
      </c>
      <c r="U198" s="40" t="s">
        <v>39</v>
      </c>
      <c r="V198" s="139">
        <v>4.7E-2</v>
      </c>
      <c r="W198" s="139">
        <f t="shared" si="31"/>
        <v>1.222</v>
      </c>
      <c r="X198" s="139">
        <v>3.0000000000000001E-5</v>
      </c>
      <c r="Y198" s="139">
        <f t="shared" si="32"/>
        <v>7.7999999999999999E-4</v>
      </c>
      <c r="Z198" s="139">
        <v>0</v>
      </c>
      <c r="AA198" s="140">
        <f t="shared" si="33"/>
        <v>0</v>
      </c>
      <c r="AR198" s="18" t="s">
        <v>154</v>
      </c>
      <c r="AT198" s="18" t="s">
        <v>150</v>
      </c>
      <c r="AU198" s="18" t="s">
        <v>155</v>
      </c>
      <c r="AY198" s="18" t="s">
        <v>149</v>
      </c>
      <c r="BE198" s="141">
        <f t="shared" si="34"/>
        <v>0</v>
      </c>
      <c r="BF198" s="141">
        <f t="shared" si="35"/>
        <v>112.06</v>
      </c>
      <c r="BG198" s="141">
        <f t="shared" si="36"/>
        <v>0</v>
      </c>
      <c r="BH198" s="141">
        <f t="shared" si="37"/>
        <v>0</v>
      </c>
      <c r="BI198" s="141">
        <f t="shared" si="38"/>
        <v>0</v>
      </c>
      <c r="BJ198" s="18" t="s">
        <v>155</v>
      </c>
      <c r="BK198" s="141">
        <f t="shared" si="39"/>
        <v>112.06</v>
      </c>
      <c r="BL198" s="18" t="s">
        <v>154</v>
      </c>
      <c r="BM198" s="18" t="s">
        <v>362</v>
      </c>
    </row>
    <row r="199" spans="2:65" s="1" customFormat="1" ht="25.5" customHeight="1">
      <c r="B199" s="132"/>
      <c r="C199" s="133" t="s">
        <v>363</v>
      </c>
      <c r="D199" s="133" t="s">
        <v>150</v>
      </c>
      <c r="E199" s="134" t="s">
        <v>364</v>
      </c>
      <c r="F199" s="189" t="s">
        <v>365</v>
      </c>
      <c r="G199" s="189"/>
      <c r="H199" s="189"/>
      <c r="I199" s="189"/>
      <c r="J199" s="135" t="s">
        <v>276</v>
      </c>
      <c r="K199" s="136">
        <v>25.8</v>
      </c>
      <c r="L199" s="190">
        <v>3.47</v>
      </c>
      <c r="M199" s="190"/>
      <c r="N199" s="190">
        <f t="shared" si="30"/>
        <v>89.53</v>
      </c>
      <c r="O199" s="190"/>
      <c r="P199" s="190"/>
      <c r="Q199" s="190"/>
      <c r="R199" s="137"/>
      <c r="T199" s="138" t="s">
        <v>5</v>
      </c>
      <c r="U199" s="40" t="s">
        <v>39</v>
      </c>
      <c r="V199" s="139">
        <v>9.4E-2</v>
      </c>
      <c r="W199" s="139">
        <f t="shared" si="31"/>
        <v>2.4252000000000002</v>
      </c>
      <c r="X199" s="139">
        <v>2.0000000000000002E-5</v>
      </c>
      <c r="Y199" s="139">
        <f t="shared" si="32"/>
        <v>5.1600000000000007E-4</v>
      </c>
      <c r="Z199" s="139">
        <v>0</v>
      </c>
      <c r="AA199" s="140">
        <f t="shared" si="33"/>
        <v>0</v>
      </c>
      <c r="AR199" s="18" t="s">
        <v>154</v>
      </c>
      <c r="AT199" s="18" t="s">
        <v>150</v>
      </c>
      <c r="AU199" s="18" t="s">
        <v>155</v>
      </c>
      <c r="AY199" s="18" t="s">
        <v>149</v>
      </c>
      <c r="BE199" s="141">
        <f t="shared" si="34"/>
        <v>0</v>
      </c>
      <c r="BF199" s="141">
        <f t="shared" si="35"/>
        <v>89.53</v>
      </c>
      <c r="BG199" s="141">
        <f t="shared" si="36"/>
        <v>0</v>
      </c>
      <c r="BH199" s="141">
        <f t="shared" si="37"/>
        <v>0</v>
      </c>
      <c r="BI199" s="141">
        <f t="shared" si="38"/>
        <v>0</v>
      </c>
      <c r="BJ199" s="18" t="s">
        <v>155</v>
      </c>
      <c r="BK199" s="141">
        <f t="shared" si="39"/>
        <v>89.53</v>
      </c>
      <c r="BL199" s="18" t="s">
        <v>154</v>
      </c>
      <c r="BM199" s="18" t="s">
        <v>366</v>
      </c>
    </row>
    <row r="200" spans="2:65" s="1" customFormat="1" ht="25.5" customHeight="1">
      <c r="B200" s="132"/>
      <c r="C200" s="133" t="s">
        <v>367</v>
      </c>
      <c r="D200" s="133" t="s">
        <v>150</v>
      </c>
      <c r="E200" s="134" t="s">
        <v>368</v>
      </c>
      <c r="F200" s="189" t="s">
        <v>369</v>
      </c>
      <c r="G200" s="189"/>
      <c r="H200" s="189"/>
      <c r="I200" s="189"/>
      <c r="J200" s="135" t="s">
        <v>182</v>
      </c>
      <c r="K200" s="136">
        <v>27.585000000000001</v>
      </c>
      <c r="L200" s="190">
        <v>2.0299999999999998</v>
      </c>
      <c r="M200" s="190"/>
      <c r="N200" s="190">
        <f t="shared" si="30"/>
        <v>56</v>
      </c>
      <c r="O200" s="190"/>
      <c r="P200" s="190"/>
      <c r="Q200" s="190"/>
      <c r="R200" s="137"/>
      <c r="T200" s="138" t="s">
        <v>5</v>
      </c>
      <c r="U200" s="40" t="s">
        <v>39</v>
      </c>
      <c r="V200" s="139">
        <v>0.16400000000000001</v>
      </c>
      <c r="W200" s="139">
        <f t="shared" si="31"/>
        <v>4.5239400000000005</v>
      </c>
      <c r="X200" s="139">
        <v>0</v>
      </c>
      <c r="Y200" s="139">
        <f t="shared" si="32"/>
        <v>0</v>
      </c>
      <c r="Z200" s="139">
        <v>0.19600000000000001</v>
      </c>
      <c r="AA200" s="140">
        <f t="shared" si="33"/>
        <v>5.4066600000000005</v>
      </c>
      <c r="AR200" s="18" t="s">
        <v>154</v>
      </c>
      <c r="AT200" s="18" t="s">
        <v>150</v>
      </c>
      <c r="AU200" s="18" t="s">
        <v>155</v>
      </c>
      <c r="AY200" s="18" t="s">
        <v>149</v>
      </c>
      <c r="BE200" s="141">
        <f t="shared" si="34"/>
        <v>0</v>
      </c>
      <c r="BF200" s="141">
        <f t="shared" si="35"/>
        <v>56</v>
      </c>
      <c r="BG200" s="141">
        <f t="shared" si="36"/>
        <v>0</v>
      </c>
      <c r="BH200" s="141">
        <f t="shared" si="37"/>
        <v>0</v>
      </c>
      <c r="BI200" s="141">
        <f t="shared" si="38"/>
        <v>0</v>
      </c>
      <c r="BJ200" s="18" t="s">
        <v>155</v>
      </c>
      <c r="BK200" s="141">
        <f t="shared" si="39"/>
        <v>56</v>
      </c>
      <c r="BL200" s="18" t="s">
        <v>154</v>
      </c>
      <c r="BM200" s="18" t="s">
        <v>370</v>
      </c>
    </row>
    <row r="201" spans="2:65" s="1" customFormat="1" ht="38.25" customHeight="1">
      <c r="B201" s="132"/>
      <c r="C201" s="133" t="s">
        <v>371</v>
      </c>
      <c r="D201" s="133" t="s">
        <v>150</v>
      </c>
      <c r="E201" s="134" t="s">
        <v>372</v>
      </c>
      <c r="F201" s="189" t="s">
        <v>373</v>
      </c>
      <c r="G201" s="189"/>
      <c r="H201" s="189"/>
      <c r="I201" s="189"/>
      <c r="J201" s="135" t="s">
        <v>153</v>
      </c>
      <c r="K201" s="136">
        <v>0.39100000000000001</v>
      </c>
      <c r="L201" s="190">
        <v>26.31</v>
      </c>
      <c r="M201" s="190"/>
      <c r="N201" s="190">
        <f t="shared" si="30"/>
        <v>10.29</v>
      </c>
      <c r="O201" s="190"/>
      <c r="P201" s="190"/>
      <c r="Q201" s="190"/>
      <c r="R201" s="137"/>
      <c r="T201" s="138" t="s">
        <v>5</v>
      </c>
      <c r="U201" s="40" t="s">
        <v>39</v>
      </c>
      <c r="V201" s="139">
        <v>2.464</v>
      </c>
      <c r="W201" s="139">
        <f t="shared" si="31"/>
        <v>0.96342400000000006</v>
      </c>
      <c r="X201" s="139">
        <v>0</v>
      </c>
      <c r="Y201" s="139">
        <f t="shared" si="32"/>
        <v>0</v>
      </c>
      <c r="Z201" s="139">
        <v>1.633</v>
      </c>
      <c r="AA201" s="140">
        <f t="shared" si="33"/>
        <v>0.63850300000000004</v>
      </c>
      <c r="AR201" s="18" t="s">
        <v>154</v>
      </c>
      <c r="AT201" s="18" t="s">
        <v>150</v>
      </c>
      <c r="AU201" s="18" t="s">
        <v>155</v>
      </c>
      <c r="AY201" s="18" t="s">
        <v>149</v>
      </c>
      <c r="BE201" s="141">
        <f t="shared" si="34"/>
        <v>0</v>
      </c>
      <c r="BF201" s="141">
        <f t="shared" si="35"/>
        <v>10.29</v>
      </c>
      <c r="BG201" s="141">
        <f t="shared" si="36"/>
        <v>0</v>
      </c>
      <c r="BH201" s="141">
        <f t="shared" si="37"/>
        <v>0</v>
      </c>
      <c r="BI201" s="141">
        <f t="shared" si="38"/>
        <v>0</v>
      </c>
      <c r="BJ201" s="18" t="s">
        <v>155</v>
      </c>
      <c r="BK201" s="141">
        <f t="shared" si="39"/>
        <v>10.29</v>
      </c>
      <c r="BL201" s="18" t="s">
        <v>154</v>
      </c>
      <c r="BM201" s="18" t="s">
        <v>374</v>
      </c>
    </row>
    <row r="202" spans="2:65" s="1" customFormat="1" ht="25.5" customHeight="1">
      <c r="B202" s="132"/>
      <c r="C202" s="133" t="s">
        <v>375</v>
      </c>
      <c r="D202" s="133" t="s">
        <v>150</v>
      </c>
      <c r="E202" s="134" t="s">
        <v>376</v>
      </c>
      <c r="F202" s="189" t="s">
        <v>377</v>
      </c>
      <c r="G202" s="189"/>
      <c r="H202" s="189"/>
      <c r="I202" s="189"/>
      <c r="J202" s="135" t="s">
        <v>182</v>
      </c>
      <c r="K202" s="136">
        <v>0.84399999999999997</v>
      </c>
      <c r="L202" s="190">
        <v>4.93</v>
      </c>
      <c r="M202" s="190"/>
      <c r="N202" s="190">
        <f t="shared" si="30"/>
        <v>4.16</v>
      </c>
      <c r="O202" s="190"/>
      <c r="P202" s="190"/>
      <c r="Q202" s="190"/>
      <c r="R202" s="137"/>
      <c r="T202" s="138" t="s">
        <v>5</v>
      </c>
      <c r="U202" s="40" t="s">
        <v>39</v>
      </c>
      <c r="V202" s="139">
        <v>0.51</v>
      </c>
      <c r="W202" s="139">
        <f t="shared" si="31"/>
        <v>0.43043999999999999</v>
      </c>
      <c r="X202" s="139">
        <v>0</v>
      </c>
      <c r="Y202" s="139">
        <f t="shared" si="32"/>
        <v>0</v>
      </c>
      <c r="Z202" s="139">
        <v>8.2000000000000003E-2</v>
      </c>
      <c r="AA202" s="140">
        <f t="shared" si="33"/>
        <v>6.9208000000000006E-2</v>
      </c>
      <c r="AR202" s="18" t="s">
        <v>154</v>
      </c>
      <c r="AT202" s="18" t="s">
        <v>150</v>
      </c>
      <c r="AU202" s="18" t="s">
        <v>155</v>
      </c>
      <c r="AY202" s="18" t="s">
        <v>149</v>
      </c>
      <c r="BE202" s="141">
        <f t="shared" si="34"/>
        <v>0</v>
      </c>
      <c r="BF202" s="141">
        <f t="shared" si="35"/>
        <v>4.16</v>
      </c>
      <c r="BG202" s="141">
        <f t="shared" si="36"/>
        <v>0</v>
      </c>
      <c r="BH202" s="141">
        <f t="shared" si="37"/>
        <v>0</v>
      </c>
      <c r="BI202" s="141">
        <f t="shared" si="38"/>
        <v>0</v>
      </c>
      <c r="BJ202" s="18" t="s">
        <v>155</v>
      </c>
      <c r="BK202" s="141">
        <f t="shared" si="39"/>
        <v>4.16</v>
      </c>
      <c r="BL202" s="18" t="s">
        <v>154</v>
      </c>
      <c r="BM202" s="18" t="s">
        <v>378</v>
      </c>
    </row>
    <row r="203" spans="2:65" s="1" customFormat="1" ht="51" customHeight="1">
      <c r="B203" s="132"/>
      <c r="C203" s="133" t="s">
        <v>379</v>
      </c>
      <c r="D203" s="133" t="s">
        <v>150</v>
      </c>
      <c r="E203" s="134" t="s">
        <v>380</v>
      </c>
      <c r="F203" s="189" t="s">
        <v>381</v>
      </c>
      <c r="G203" s="189"/>
      <c r="H203" s="189"/>
      <c r="I203" s="189"/>
      <c r="J203" s="135" t="s">
        <v>153</v>
      </c>
      <c r="K203" s="136">
        <v>12.010999999999999</v>
      </c>
      <c r="L203" s="190">
        <v>54.67</v>
      </c>
      <c r="M203" s="190"/>
      <c r="N203" s="190">
        <f t="shared" si="30"/>
        <v>656.64</v>
      </c>
      <c r="O203" s="190"/>
      <c r="P203" s="190"/>
      <c r="Q203" s="190"/>
      <c r="R203" s="137"/>
      <c r="T203" s="138" t="s">
        <v>5</v>
      </c>
      <c r="U203" s="40" t="s">
        <v>39</v>
      </c>
      <c r="V203" s="139">
        <v>5.8433900000000003</v>
      </c>
      <c r="W203" s="139">
        <f t="shared" si="31"/>
        <v>70.18495729</v>
      </c>
      <c r="X203" s="139">
        <v>0</v>
      </c>
      <c r="Y203" s="139">
        <f t="shared" si="32"/>
        <v>0</v>
      </c>
      <c r="Z203" s="139">
        <v>2.2000000000000002</v>
      </c>
      <c r="AA203" s="140">
        <f t="shared" si="33"/>
        <v>26.424199999999999</v>
      </c>
      <c r="AR203" s="18" t="s">
        <v>154</v>
      </c>
      <c r="AT203" s="18" t="s">
        <v>150</v>
      </c>
      <c r="AU203" s="18" t="s">
        <v>155</v>
      </c>
      <c r="AY203" s="18" t="s">
        <v>149</v>
      </c>
      <c r="BE203" s="141">
        <f t="shared" si="34"/>
        <v>0</v>
      </c>
      <c r="BF203" s="141">
        <f t="shared" si="35"/>
        <v>656.64</v>
      </c>
      <c r="BG203" s="141">
        <f t="shared" si="36"/>
        <v>0</v>
      </c>
      <c r="BH203" s="141">
        <f t="shared" si="37"/>
        <v>0</v>
      </c>
      <c r="BI203" s="141">
        <f t="shared" si="38"/>
        <v>0</v>
      </c>
      <c r="BJ203" s="18" t="s">
        <v>155</v>
      </c>
      <c r="BK203" s="141">
        <f t="shared" si="39"/>
        <v>656.64</v>
      </c>
      <c r="BL203" s="18" t="s">
        <v>154</v>
      </c>
      <c r="BM203" s="18" t="s">
        <v>382</v>
      </c>
    </row>
    <row r="204" spans="2:65" s="1" customFormat="1" ht="38.25" customHeight="1">
      <c r="B204" s="132"/>
      <c r="C204" s="133" t="s">
        <v>383</v>
      </c>
      <c r="D204" s="133" t="s">
        <v>150</v>
      </c>
      <c r="E204" s="134" t="s">
        <v>384</v>
      </c>
      <c r="F204" s="189" t="s">
        <v>385</v>
      </c>
      <c r="G204" s="189"/>
      <c r="H204" s="189"/>
      <c r="I204" s="189"/>
      <c r="J204" s="135" t="s">
        <v>153</v>
      </c>
      <c r="K204" s="136">
        <v>12.010999999999999</v>
      </c>
      <c r="L204" s="190">
        <v>25.1</v>
      </c>
      <c r="M204" s="190"/>
      <c r="N204" s="190">
        <f t="shared" si="30"/>
        <v>301.48</v>
      </c>
      <c r="O204" s="190"/>
      <c r="P204" s="190"/>
      <c r="Q204" s="190"/>
      <c r="R204" s="137"/>
      <c r="T204" s="138" t="s">
        <v>5</v>
      </c>
      <c r="U204" s="40" t="s">
        <v>39</v>
      </c>
      <c r="V204" s="139">
        <v>3.5049999999999999</v>
      </c>
      <c r="W204" s="139">
        <f t="shared" si="31"/>
        <v>42.098554999999998</v>
      </c>
      <c r="X204" s="139">
        <v>0</v>
      </c>
      <c r="Y204" s="139">
        <f t="shared" si="32"/>
        <v>0</v>
      </c>
      <c r="Z204" s="139">
        <v>0</v>
      </c>
      <c r="AA204" s="140">
        <f t="shared" si="33"/>
        <v>0</v>
      </c>
      <c r="AR204" s="18" t="s">
        <v>154</v>
      </c>
      <c r="AT204" s="18" t="s">
        <v>150</v>
      </c>
      <c r="AU204" s="18" t="s">
        <v>155</v>
      </c>
      <c r="AY204" s="18" t="s">
        <v>149</v>
      </c>
      <c r="BE204" s="141">
        <f t="shared" si="34"/>
        <v>0</v>
      </c>
      <c r="BF204" s="141">
        <f t="shared" si="35"/>
        <v>301.48</v>
      </c>
      <c r="BG204" s="141">
        <f t="shared" si="36"/>
        <v>0</v>
      </c>
      <c r="BH204" s="141">
        <f t="shared" si="37"/>
        <v>0</v>
      </c>
      <c r="BI204" s="141">
        <f t="shared" si="38"/>
        <v>0</v>
      </c>
      <c r="BJ204" s="18" t="s">
        <v>155</v>
      </c>
      <c r="BK204" s="141">
        <f t="shared" si="39"/>
        <v>301.48</v>
      </c>
      <c r="BL204" s="18" t="s">
        <v>154</v>
      </c>
      <c r="BM204" s="18" t="s">
        <v>386</v>
      </c>
    </row>
    <row r="205" spans="2:65" s="1" customFormat="1" ht="25.5" customHeight="1">
      <c r="B205" s="132"/>
      <c r="C205" s="133" t="s">
        <v>387</v>
      </c>
      <c r="D205" s="133" t="s">
        <v>150</v>
      </c>
      <c r="E205" s="134" t="s">
        <v>388</v>
      </c>
      <c r="F205" s="189" t="s">
        <v>389</v>
      </c>
      <c r="G205" s="189"/>
      <c r="H205" s="189"/>
      <c r="I205" s="189"/>
      <c r="J205" s="135" t="s">
        <v>153</v>
      </c>
      <c r="K205" s="136">
        <v>15.114000000000001</v>
      </c>
      <c r="L205" s="190">
        <v>8.5</v>
      </c>
      <c r="M205" s="190"/>
      <c r="N205" s="190">
        <f t="shared" si="30"/>
        <v>128.47</v>
      </c>
      <c r="O205" s="190"/>
      <c r="P205" s="190"/>
      <c r="Q205" s="190"/>
      <c r="R205" s="137"/>
      <c r="T205" s="138" t="s">
        <v>5</v>
      </c>
      <c r="U205" s="40" t="s">
        <v>39</v>
      </c>
      <c r="V205" s="139">
        <v>1.0409999999999999</v>
      </c>
      <c r="W205" s="139">
        <f t="shared" si="31"/>
        <v>15.733673999999999</v>
      </c>
      <c r="X205" s="139">
        <v>0</v>
      </c>
      <c r="Y205" s="139">
        <f t="shared" si="32"/>
        <v>0</v>
      </c>
      <c r="Z205" s="139">
        <v>1.4</v>
      </c>
      <c r="AA205" s="140">
        <f t="shared" si="33"/>
        <v>21.159600000000001</v>
      </c>
      <c r="AR205" s="18" t="s">
        <v>154</v>
      </c>
      <c r="AT205" s="18" t="s">
        <v>150</v>
      </c>
      <c r="AU205" s="18" t="s">
        <v>155</v>
      </c>
      <c r="AY205" s="18" t="s">
        <v>149</v>
      </c>
      <c r="BE205" s="141">
        <f t="shared" si="34"/>
        <v>0</v>
      </c>
      <c r="BF205" s="141">
        <f t="shared" si="35"/>
        <v>128.47</v>
      </c>
      <c r="BG205" s="141">
        <f t="shared" si="36"/>
        <v>0</v>
      </c>
      <c r="BH205" s="141">
        <f t="shared" si="37"/>
        <v>0</v>
      </c>
      <c r="BI205" s="141">
        <f t="shared" si="38"/>
        <v>0</v>
      </c>
      <c r="BJ205" s="18" t="s">
        <v>155</v>
      </c>
      <c r="BK205" s="141">
        <f t="shared" si="39"/>
        <v>128.47</v>
      </c>
      <c r="BL205" s="18" t="s">
        <v>154</v>
      </c>
      <c r="BM205" s="18" t="s">
        <v>390</v>
      </c>
    </row>
    <row r="206" spans="2:65" s="1" customFormat="1" ht="25.5" customHeight="1">
      <c r="B206" s="132"/>
      <c r="C206" s="133" t="s">
        <v>391</v>
      </c>
      <c r="D206" s="133" t="s">
        <v>150</v>
      </c>
      <c r="E206" s="134" t="s">
        <v>392</v>
      </c>
      <c r="F206" s="189" t="s">
        <v>393</v>
      </c>
      <c r="G206" s="189"/>
      <c r="H206" s="189"/>
      <c r="I206" s="189"/>
      <c r="J206" s="135" t="s">
        <v>212</v>
      </c>
      <c r="K206" s="136">
        <v>2</v>
      </c>
      <c r="L206" s="190">
        <v>0.28000000000000003</v>
      </c>
      <c r="M206" s="190"/>
      <c r="N206" s="190">
        <f t="shared" si="30"/>
        <v>0.56000000000000005</v>
      </c>
      <c r="O206" s="190"/>
      <c r="P206" s="190"/>
      <c r="Q206" s="190"/>
      <c r="R206" s="137"/>
      <c r="T206" s="138" t="s">
        <v>5</v>
      </c>
      <c r="U206" s="40" t="s">
        <v>39</v>
      </c>
      <c r="V206" s="139">
        <v>0.03</v>
      </c>
      <c r="W206" s="139">
        <f t="shared" si="31"/>
        <v>0.06</v>
      </c>
      <c r="X206" s="139">
        <v>0</v>
      </c>
      <c r="Y206" s="139">
        <f t="shared" si="32"/>
        <v>0</v>
      </c>
      <c r="Z206" s="139">
        <v>1.2E-2</v>
      </c>
      <c r="AA206" s="140">
        <f t="shared" si="33"/>
        <v>2.4E-2</v>
      </c>
      <c r="AR206" s="18" t="s">
        <v>154</v>
      </c>
      <c r="AT206" s="18" t="s">
        <v>150</v>
      </c>
      <c r="AU206" s="18" t="s">
        <v>155</v>
      </c>
      <c r="AY206" s="18" t="s">
        <v>149</v>
      </c>
      <c r="BE206" s="141">
        <f t="shared" si="34"/>
        <v>0</v>
      </c>
      <c r="BF206" s="141">
        <f t="shared" si="35"/>
        <v>0.56000000000000005</v>
      </c>
      <c r="BG206" s="141">
        <f t="shared" si="36"/>
        <v>0</v>
      </c>
      <c r="BH206" s="141">
        <f t="shared" si="37"/>
        <v>0</v>
      </c>
      <c r="BI206" s="141">
        <f t="shared" si="38"/>
        <v>0</v>
      </c>
      <c r="BJ206" s="18" t="s">
        <v>155</v>
      </c>
      <c r="BK206" s="141">
        <f t="shared" si="39"/>
        <v>0.56000000000000005</v>
      </c>
      <c r="BL206" s="18" t="s">
        <v>154</v>
      </c>
      <c r="BM206" s="18" t="s">
        <v>394</v>
      </c>
    </row>
    <row r="207" spans="2:65" s="1" customFormat="1" ht="25.5" customHeight="1">
      <c r="B207" s="132"/>
      <c r="C207" s="133" t="s">
        <v>395</v>
      </c>
      <c r="D207" s="133" t="s">
        <v>150</v>
      </c>
      <c r="E207" s="134" t="s">
        <v>396</v>
      </c>
      <c r="F207" s="189" t="s">
        <v>397</v>
      </c>
      <c r="G207" s="189"/>
      <c r="H207" s="189"/>
      <c r="I207" s="189"/>
      <c r="J207" s="135" t="s">
        <v>212</v>
      </c>
      <c r="K207" s="136">
        <v>5</v>
      </c>
      <c r="L207" s="190">
        <v>0.49</v>
      </c>
      <c r="M207" s="190"/>
      <c r="N207" s="190">
        <f t="shared" si="30"/>
        <v>2.4500000000000002</v>
      </c>
      <c r="O207" s="190"/>
      <c r="P207" s="190"/>
      <c r="Q207" s="190"/>
      <c r="R207" s="137"/>
      <c r="T207" s="138" t="s">
        <v>5</v>
      </c>
      <c r="U207" s="40" t="s">
        <v>39</v>
      </c>
      <c r="V207" s="139">
        <v>4.9000000000000002E-2</v>
      </c>
      <c r="W207" s="139">
        <f t="shared" si="31"/>
        <v>0.245</v>
      </c>
      <c r="X207" s="139">
        <v>0</v>
      </c>
      <c r="Y207" s="139">
        <f t="shared" si="32"/>
        <v>0</v>
      </c>
      <c r="Z207" s="139">
        <v>2.4E-2</v>
      </c>
      <c r="AA207" s="140">
        <f t="shared" si="33"/>
        <v>0.12</v>
      </c>
      <c r="AR207" s="18" t="s">
        <v>154</v>
      </c>
      <c r="AT207" s="18" t="s">
        <v>150</v>
      </c>
      <c r="AU207" s="18" t="s">
        <v>155</v>
      </c>
      <c r="AY207" s="18" t="s">
        <v>149</v>
      </c>
      <c r="BE207" s="141">
        <f t="shared" si="34"/>
        <v>0</v>
      </c>
      <c r="BF207" s="141">
        <f t="shared" si="35"/>
        <v>2.4500000000000002</v>
      </c>
      <c r="BG207" s="141">
        <f t="shared" si="36"/>
        <v>0</v>
      </c>
      <c r="BH207" s="141">
        <f t="shared" si="37"/>
        <v>0</v>
      </c>
      <c r="BI207" s="141">
        <f t="shared" si="38"/>
        <v>0</v>
      </c>
      <c r="BJ207" s="18" t="s">
        <v>155</v>
      </c>
      <c r="BK207" s="141">
        <f t="shared" si="39"/>
        <v>2.4500000000000002</v>
      </c>
      <c r="BL207" s="18" t="s">
        <v>154</v>
      </c>
      <c r="BM207" s="18" t="s">
        <v>398</v>
      </c>
    </row>
    <row r="208" spans="2:65" s="1" customFormat="1" ht="25.5" customHeight="1">
      <c r="B208" s="132"/>
      <c r="C208" s="133" t="s">
        <v>399</v>
      </c>
      <c r="D208" s="133" t="s">
        <v>150</v>
      </c>
      <c r="E208" s="134" t="s">
        <v>400</v>
      </c>
      <c r="F208" s="189" t="s">
        <v>401</v>
      </c>
      <c r="G208" s="189"/>
      <c r="H208" s="189"/>
      <c r="I208" s="189"/>
      <c r="J208" s="135" t="s">
        <v>182</v>
      </c>
      <c r="K208" s="136">
        <v>2.0529999999999999</v>
      </c>
      <c r="L208" s="190">
        <v>4.1500000000000004</v>
      </c>
      <c r="M208" s="190"/>
      <c r="N208" s="190">
        <f t="shared" si="30"/>
        <v>8.52</v>
      </c>
      <c r="O208" s="190"/>
      <c r="P208" s="190"/>
      <c r="Q208" s="190"/>
      <c r="R208" s="137"/>
      <c r="T208" s="138" t="s">
        <v>5</v>
      </c>
      <c r="U208" s="40" t="s">
        <v>39</v>
      </c>
      <c r="V208" s="139">
        <v>0.45300000000000001</v>
      </c>
      <c r="W208" s="139">
        <f t="shared" si="31"/>
        <v>0.93000899999999997</v>
      </c>
      <c r="X208" s="139">
        <v>0</v>
      </c>
      <c r="Y208" s="139">
        <f t="shared" si="32"/>
        <v>0</v>
      </c>
      <c r="Z208" s="139">
        <v>4.1000000000000002E-2</v>
      </c>
      <c r="AA208" s="140">
        <f t="shared" si="33"/>
        <v>8.4172999999999998E-2</v>
      </c>
      <c r="AR208" s="18" t="s">
        <v>154</v>
      </c>
      <c r="AT208" s="18" t="s">
        <v>150</v>
      </c>
      <c r="AU208" s="18" t="s">
        <v>155</v>
      </c>
      <c r="AY208" s="18" t="s">
        <v>149</v>
      </c>
      <c r="BE208" s="141">
        <f t="shared" si="34"/>
        <v>0</v>
      </c>
      <c r="BF208" s="141">
        <f t="shared" si="35"/>
        <v>8.52</v>
      </c>
      <c r="BG208" s="141">
        <f t="shared" si="36"/>
        <v>0</v>
      </c>
      <c r="BH208" s="141">
        <f t="shared" si="37"/>
        <v>0</v>
      </c>
      <c r="BI208" s="141">
        <f t="shared" si="38"/>
        <v>0</v>
      </c>
      <c r="BJ208" s="18" t="s">
        <v>155</v>
      </c>
      <c r="BK208" s="141">
        <f t="shared" si="39"/>
        <v>8.52</v>
      </c>
      <c r="BL208" s="18" t="s">
        <v>154</v>
      </c>
      <c r="BM208" s="18" t="s">
        <v>402</v>
      </c>
    </row>
    <row r="209" spans="2:65" s="1" customFormat="1" ht="25.5" customHeight="1">
      <c r="B209" s="132"/>
      <c r="C209" s="133" t="s">
        <v>403</v>
      </c>
      <c r="D209" s="133" t="s">
        <v>150</v>
      </c>
      <c r="E209" s="134" t="s">
        <v>404</v>
      </c>
      <c r="F209" s="189" t="s">
        <v>405</v>
      </c>
      <c r="G209" s="189"/>
      <c r="H209" s="189"/>
      <c r="I209" s="189"/>
      <c r="J209" s="135" t="s">
        <v>182</v>
      </c>
      <c r="K209" s="136">
        <v>8.82</v>
      </c>
      <c r="L209" s="190">
        <v>7.83</v>
      </c>
      <c r="M209" s="190"/>
      <c r="N209" s="190">
        <f t="shared" si="30"/>
        <v>69.06</v>
      </c>
      <c r="O209" s="190"/>
      <c r="P209" s="190"/>
      <c r="Q209" s="190"/>
      <c r="R209" s="137"/>
      <c r="T209" s="138" t="s">
        <v>5</v>
      </c>
      <c r="U209" s="40" t="s">
        <v>39</v>
      </c>
      <c r="V209" s="139">
        <v>0.81</v>
      </c>
      <c r="W209" s="139">
        <f t="shared" si="31"/>
        <v>7.1442000000000005</v>
      </c>
      <c r="X209" s="139">
        <v>0</v>
      </c>
      <c r="Y209" s="139">
        <f t="shared" si="32"/>
        <v>0</v>
      </c>
      <c r="Z209" s="139">
        <v>7.5999999999999998E-2</v>
      </c>
      <c r="AA209" s="140">
        <f t="shared" si="33"/>
        <v>0.67032000000000003</v>
      </c>
      <c r="AR209" s="18" t="s">
        <v>154</v>
      </c>
      <c r="AT209" s="18" t="s">
        <v>150</v>
      </c>
      <c r="AU209" s="18" t="s">
        <v>155</v>
      </c>
      <c r="AY209" s="18" t="s">
        <v>149</v>
      </c>
      <c r="BE209" s="141">
        <f t="shared" si="34"/>
        <v>0</v>
      </c>
      <c r="BF209" s="141">
        <f t="shared" si="35"/>
        <v>69.06</v>
      </c>
      <c r="BG209" s="141">
        <f t="shared" si="36"/>
        <v>0</v>
      </c>
      <c r="BH209" s="141">
        <f t="shared" si="37"/>
        <v>0</v>
      </c>
      <c r="BI209" s="141">
        <f t="shared" si="38"/>
        <v>0</v>
      </c>
      <c r="BJ209" s="18" t="s">
        <v>155</v>
      </c>
      <c r="BK209" s="141">
        <f t="shared" si="39"/>
        <v>69.06</v>
      </c>
      <c r="BL209" s="18" t="s">
        <v>154</v>
      </c>
      <c r="BM209" s="18" t="s">
        <v>406</v>
      </c>
    </row>
    <row r="210" spans="2:65" s="1" customFormat="1" ht="25.5" customHeight="1">
      <c r="B210" s="132"/>
      <c r="C210" s="133" t="s">
        <v>407</v>
      </c>
      <c r="D210" s="133" t="s">
        <v>150</v>
      </c>
      <c r="E210" s="134" t="s">
        <v>408</v>
      </c>
      <c r="F210" s="189" t="s">
        <v>409</v>
      </c>
      <c r="G210" s="189"/>
      <c r="H210" s="189"/>
      <c r="I210" s="189"/>
      <c r="J210" s="135" t="s">
        <v>153</v>
      </c>
      <c r="K210" s="136">
        <v>1.5860000000000001</v>
      </c>
      <c r="L210" s="190">
        <v>44.97</v>
      </c>
      <c r="M210" s="190"/>
      <c r="N210" s="190">
        <f t="shared" si="30"/>
        <v>71.319999999999993</v>
      </c>
      <c r="O210" s="190"/>
      <c r="P210" s="190"/>
      <c r="Q210" s="190"/>
      <c r="R210" s="137"/>
      <c r="T210" s="138" t="s">
        <v>5</v>
      </c>
      <c r="U210" s="40" t="s">
        <v>39</v>
      </c>
      <c r="V210" s="139">
        <v>5.41</v>
      </c>
      <c r="W210" s="139">
        <f t="shared" si="31"/>
        <v>8.5802600000000009</v>
      </c>
      <c r="X210" s="139">
        <v>0</v>
      </c>
      <c r="Y210" s="139">
        <f t="shared" si="32"/>
        <v>0</v>
      </c>
      <c r="Z210" s="139">
        <v>1.875</v>
      </c>
      <c r="AA210" s="140">
        <f t="shared" si="33"/>
        <v>2.9737500000000003</v>
      </c>
      <c r="AR210" s="18" t="s">
        <v>154</v>
      </c>
      <c r="AT210" s="18" t="s">
        <v>150</v>
      </c>
      <c r="AU210" s="18" t="s">
        <v>155</v>
      </c>
      <c r="AY210" s="18" t="s">
        <v>149</v>
      </c>
      <c r="BE210" s="141">
        <f t="shared" si="34"/>
        <v>0</v>
      </c>
      <c r="BF210" s="141">
        <f t="shared" si="35"/>
        <v>71.319999999999993</v>
      </c>
      <c r="BG210" s="141">
        <f t="shared" si="36"/>
        <v>0</v>
      </c>
      <c r="BH210" s="141">
        <f t="shared" si="37"/>
        <v>0</v>
      </c>
      <c r="BI210" s="141">
        <f t="shared" si="38"/>
        <v>0</v>
      </c>
      <c r="BJ210" s="18" t="s">
        <v>155</v>
      </c>
      <c r="BK210" s="141">
        <f t="shared" si="39"/>
        <v>71.319999999999993</v>
      </c>
      <c r="BL210" s="18" t="s">
        <v>154</v>
      </c>
      <c r="BM210" s="18" t="s">
        <v>410</v>
      </c>
    </row>
    <row r="211" spans="2:65" s="1" customFormat="1" ht="25.5" customHeight="1">
      <c r="B211" s="132"/>
      <c r="C211" s="133" t="s">
        <v>411</v>
      </c>
      <c r="D211" s="133" t="s">
        <v>150</v>
      </c>
      <c r="E211" s="134" t="s">
        <v>412</v>
      </c>
      <c r="F211" s="189" t="s">
        <v>413</v>
      </c>
      <c r="G211" s="189"/>
      <c r="H211" s="189"/>
      <c r="I211" s="189"/>
      <c r="J211" s="135" t="s">
        <v>212</v>
      </c>
      <c r="K211" s="136">
        <v>24</v>
      </c>
      <c r="L211" s="190">
        <v>2.11</v>
      </c>
      <c r="M211" s="190"/>
      <c r="N211" s="190">
        <f t="shared" si="30"/>
        <v>50.64</v>
      </c>
      <c r="O211" s="190"/>
      <c r="P211" s="190"/>
      <c r="Q211" s="190"/>
      <c r="R211" s="137"/>
      <c r="T211" s="138" t="s">
        <v>5</v>
      </c>
      <c r="U211" s="40" t="s">
        <v>39</v>
      </c>
      <c r="V211" s="139">
        <v>0.22700000000000001</v>
      </c>
      <c r="W211" s="139">
        <f t="shared" si="31"/>
        <v>5.4480000000000004</v>
      </c>
      <c r="X211" s="139">
        <v>0</v>
      </c>
      <c r="Y211" s="139">
        <f t="shared" si="32"/>
        <v>0</v>
      </c>
      <c r="Z211" s="139">
        <v>3.0000000000000001E-3</v>
      </c>
      <c r="AA211" s="140">
        <f t="shared" si="33"/>
        <v>7.2000000000000008E-2</v>
      </c>
      <c r="AR211" s="18" t="s">
        <v>154</v>
      </c>
      <c r="AT211" s="18" t="s">
        <v>150</v>
      </c>
      <c r="AU211" s="18" t="s">
        <v>155</v>
      </c>
      <c r="AY211" s="18" t="s">
        <v>149</v>
      </c>
      <c r="BE211" s="141">
        <f t="shared" si="34"/>
        <v>0</v>
      </c>
      <c r="BF211" s="141">
        <f t="shared" si="35"/>
        <v>50.64</v>
      </c>
      <c r="BG211" s="141">
        <f t="shared" si="36"/>
        <v>0</v>
      </c>
      <c r="BH211" s="141">
        <f t="shared" si="37"/>
        <v>0</v>
      </c>
      <c r="BI211" s="141">
        <f t="shared" si="38"/>
        <v>0</v>
      </c>
      <c r="BJ211" s="18" t="s">
        <v>155</v>
      </c>
      <c r="BK211" s="141">
        <f t="shared" si="39"/>
        <v>50.64</v>
      </c>
      <c r="BL211" s="18" t="s">
        <v>154</v>
      </c>
      <c r="BM211" s="18" t="s">
        <v>414</v>
      </c>
    </row>
    <row r="212" spans="2:65" s="1" customFormat="1" ht="38.25" customHeight="1">
      <c r="B212" s="132"/>
      <c r="C212" s="133" t="s">
        <v>415</v>
      </c>
      <c r="D212" s="133" t="s">
        <v>150</v>
      </c>
      <c r="E212" s="134" t="s">
        <v>416</v>
      </c>
      <c r="F212" s="189" t="s">
        <v>417</v>
      </c>
      <c r="G212" s="189"/>
      <c r="H212" s="189"/>
      <c r="I212" s="189"/>
      <c r="J212" s="135" t="s">
        <v>276</v>
      </c>
      <c r="K212" s="136">
        <v>18</v>
      </c>
      <c r="L212" s="190">
        <v>12.42</v>
      </c>
      <c r="M212" s="190"/>
      <c r="N212" s="190">
        <f t="shared" si="30"/>
        <v>223.56</v>
      </c>
      <c r="O212" s="190"/>
      <c r="P212" s="190"/>
      <c r="Q212" s="190"/>
      <c r="R212" s="137"/>
      <c r="T212" s="138" t="s">
        <v>5</v>
      </c>
      <c r="U212" s="40" t="s">
        <v>39</v>
      </c>
      <c r="V212" s="139">
        <v>0.58499999999999996</v>
      </c>
      <c r="W212" s="139">
        <f t="shared" si="31"/>
        <v>10.53</v>
      </c>
      <c r="X212" s="139">
        <v>1.8069999999999999E-2</v>
      </c>
      <c r="Y212" s="139">
        <f t="shared" si="32"/>
        <v>0.32525999999999999</v>
      </c>
      <c r="Z212" s="139">
        <v>0</v>
      </c>
      <c r="AA212" s="140">
        <f t="shared" si="33"/>
        <v>0</v>
      </c>
      <c r="AR212" s="18" t="s">
        <v>154</v>
      </c>
      <c r="AT212" s="18" t="s">
        <v>150</v>
      </c>
      <c r="AU212" s="18" t="s">
        <v>155</v>
      </c>
      <c r="AY212" s="18" t="s">
        <v>149</v>
      </c>
      <c r="BE212" s="141">
        <f t="shared" si="34"/>
        <v>0</v>
      </c>
      <c r="BF212" s="141">
        <f t="shared" si="35"/>
        <v>223.56</v>
      </c>
      <c r="BG212" s="141">
        <f t="shared" si="36"/>
        <v>0</v>
      </c>
      <c r="BH212" s="141">
        <f t="shared" si="37"/>
        <v>0</v>
      </c>
      <c r="BI212" s="141">
        <f t="shared" si="38"/>
        <v>0</v>
      </c>
      <c r="BJ212" s="18" t="s">
        <v>155</v>
      </c>
      <c r="BK212" s="141">
        <f t="shared" si="39"/>
        <v>223.56</v>
      </c>
      <c r="BL212" s="18" t="s">
        <v>154</v>
      </c>
      <c r="BM212" s="18" t="s">
        <v>418</v>
      </c>
    </row>
    <row r="213" spans="2:65" s="1" customFormat="1" ht="16.5" customHeight="1">
      <c r="B213" s="132"/>
      <c r="C213" s="142" t="s">
        <v>419</v>
      </c>
      <c r="D213" s="142" t="s">
        <v>420</v>
      </c>
      <c r="E213" s="143" t="s">
        <v>421</v>
      </c>
      <c r="F213" s="201" t="s">
        <v>422</v>
      </c>
      <c r="G213" s="201"/>
      <c r="H213" s="201"/>
      <c r="I213" s="201"/>
      <c r="J213" s="144" t="s">
        <v>153</v>
      </c>
      <c r="K213" s="145">
        <v>0.40500000000000003</v>
      </c>
      <c r="L213" s="202">
        <v>189.7</v>
      </c>
      <c r="M213" s="202"/>
      <c r="N213" s="202">
        <f t="shared" si="30"/>
        <v>76.83</v>
      </c>
      <c r="O213" s="190"/>
      <c r="P213" s="190"/>
      <c r="Q213" s="190"/>
      <c r="R213" s="137"/>
      <c r="T213" s="138" t="s">
        <v>5</v>
      </c>
      <c r="U213" s="40" t="s">
        <v>39</v>
      </c>
      <c r="V213" s="139">
        <v>0</v>
      </c>
      <c r="W213" s="139">
        <f t="shared" si="31"/>
        <v>0</v>
      </c>
      <c r="X213" s="139">
        <v>0.55000000000000004</v>
      </c>
      <c r="Y213" s="139">
        <f t="shared" si="32"/>
        <v>0.22275000000000003</v>
      </c>
      <c r="Z213" s="139">
        <v>0</v>
      </c>
      <c r="AA213" s="140">
        <f t="shared" si="33"/>
        <v>0</v>
      </c>
      <c r="AR213" s="18" t="s">
        <v>179</v>
      </c>
      <c r="AT213" s="18" t="s">
        <v>420</v>
      </c>
      <c r="AU213" s="18" t="s">
        <v>155</v>
      </c>
      <c r="AY213" s="18" t="s">
        <v>149</v>
      </c>
      <c r="BE213" s="141">
        <f t="shared" si="34"/>
        <v>0</v>
      </c>
      <c r="BF213" s="141">
        <f t="shared" si="35"/>
        <v>76.83</v>
      </c>
      <c r="BG213" s="141">
        <f t="shared" si="36"/>
        <v>0</v>
      </c>
      <c r="BH213" s="141">
        <f t="shared" si="37"/>
        <v>0</v>
      </c>
      <c r="BI213" s="141">
        <f t="shared" si="38"/>
        <v>0</v>
      </c>
      <c r="BJ213" s="18" t="s">
        <v>155</v>
      </c>
      <c r="BK213" s="141">
        <f t="shared" si="39"/>
        <v>76.83</v>
      </c>
      <c r="BL213" s="18" t="s">
        <v>154</v>
      </c>
      <c r="BM213" s="18" t="s">
        <v>423</v>
      </c>
    </row>
    <row r="214" spans="2:65" s="1" customFormat="1" ht="38.25" customHeight="1">
      <c r="B214" s="132"/>
      <c r="C214" s="133" t="s">
        <v>424</v>
      </c>
      <c r="D214" s="133" t="s">
        <v>150</v>
      </c>
      <c r="E214" s="134" t="s">
        <v>425</v>
      </c>
      <c r="F214" s="189" t="s">
        <v>426</v>
      </c>
      <c r="G214" s="189"/>
      <c r="H214" s="189"/>
      <c r="I214" s="189"/>
      <c r="J214" s="135" t="s">
        <v>182</v>
      </c>
      <c r="K214" s="136">
        <v>122.4</v>
      </c>
      <c r="L214" s="190">
        <v>1.51</v>
      </c>
      <c r="M214" s="190"/>
      <c r="N214" s="190">
        <f t="shared" si="30"/>
        <v>184.82</v>
      </c>
      <c r="O214" s="190"/>
      <c r="P214" s="190"/>
      <c r="Q214" s="190"/>
      <c r="R214" s="137"/>
      <c r="T214" s="138" t="s">
        <v>5</v>
      </c>
      <c r="U214" s="40" t="s">
        <v>39</v>
      </c>
      <c r="V214" s="139">
        <v>0.155</v>
      </c>
      <c r="W214" s="139">
        <f t="shared" si="31"/>
        <v>18.972000000000001</v>
      </c>
      <c r="X214" s="139">
        <v>0</v>
      </c>
      <c r="Y214" s="139">
        <f t="shared" si="32"/>
        <v>0</v>
      </c>
      <c r="Z214" s="139">
        <v>0.02</v>
      </c>
      <c r="AA214" s="140">
        <f t="shared" si="33"/>
        <v>2.448</v>
      </c>
      <c r="AR214" s="18" t="s">
        <v>154</v>
      </c>
      <c r="AT214" s="18" t="s">
        <v>150</v>
      </c>
      <c r="AU214" s="18" t="s">
        <v>155</v>
      </c>
      <c r="AY214" s="18" t="s">
        <v>149</v>
      </c>
      <c r="BE214" s="141">
        <f t="shared" si="34"/>
        <v>0</v>
      </c>
      <c r="BF214" s="141">
        <f t="shared" si="35"/>
        <v>184.82</v>
      </c>
      <c r="BG214" s="141">
        <f t="shared" si="36"/>
        <v>0</v>
      </c>
      <c r="BH214" s="141">
        <f t="shared" si="37"/>
        <v>0</v>
      </c>
      <c r="BI214" s="141">
        <f t="shared" si="38"/>
        <v>0</v>
      </c>
      <c r="BJ214" s="18" t="s">
        <v>155</v>
      </c>
      <c r="BK214" s="141">
        <f t="shared" si="39"/>
        <v>184.82</v>
      </c>
      <c r="BL214" s="18" t="s">
        <v>154</v>
      </c>
      <c r="BM214" s="18" t="s">
        <v>427</v>
      </c>
    </row>
    <row r="215" spans="2:65" s="1" customFormat="1" ht="38.25" customHeight="1">
      <c r="B215" s="132"/>
      <c r="C215" s="133" t="s">
        <v>428</v>
      </c>
      <c r="D215" s="133" t="s">
        <v>150</v>
      </c>
      <c r="E215" s="134" t="s">
        <v>429</v>
      </c>
      <c r="F215" s="189" t="s">
        <v>430</v>
      </c>
      <c r="G215" s="189"/>
      <c r="H215" s="189"/>
      <c r="I215" s="189"/>
      <c r="J215" s="135" t="s">
        <v>182</v>
      </c>
      <c r="K215" s="136">
        <v>81.64</v>
      </c>
      <c r="L215" s="190">
        <v>0.78</v>
      </c>
      <c r="M215" s="190"/>
      <c r="N215" s="190">
        <f t="shared" si="30"/>
        <v>63.68</v>
      </c>
      <c r="O215" s="190"/>
      <c r="P215" s="190"/>
      <c r="Q215" s="190"/>
      <c r="R215" s="137"/>
      <c r="T215" s="138" t="s">
        <v>5</v>
      </c>
      <c r="U215" s="40" t="s">
        <v>39</v>
      </c>
      <c r="V215" s="139">
        <v>9.2999999999999999E-2</v>
      </c>
      <c r="W215" s="139">
        <f t="shared" si="31"/>
        <v>7.5925200000000004</v>
      </c>
      <c r="X215" s="139">
        <v>0</v>
      </c>
      <c r="Y215" s="139">
        <f t="shared" si="32"/>
        <v>0</v>
      </c>
      <c r="Z215" s="139">
        <v>0.03</v>
      </c>
      <c r="AA215" s="140">
        <f t="shared" si="33"/>
        <v>2.4491999999999998</v>
      </c>
      <c r="AR215" s="18" t="s">
        <v>154</v>
      </c>
      <c r="AT215" s="18" t="s">
        <v>150</v>
      </c>
      <c r="AU215" s="18" t="s">
        <v>155</v>
      </c>
      <c r="AY215" s="18" t="s">
        <v>149</v>
      </c>
      <c r="BE215" s="141">
        <f t="shared" si="34"/>
        <v>0</v>
      </c>
      <c r="BF215" s="141">
        <f t="shared" si="35"/>
        <v>63.68</v>
      </c>
      <c r="BG215" s="141">
        <f t="shared" si="36"/>
        <v>0</v>
      </c>
      <c r="BH215" s="141">
        <f t="shared" si="37"/>
        <v>0</v>
      </c>
      <c r="BI215" s="141">
        <f t="shared" si="38"/>
        <v>0</v>
      </c>
      <c r="BJ215" s="18" t="s">
        <v>155</v>
      </c>
      <c r="BK215" s="141">
        <f t="shared" si="39"/>
        <v>63.68</v>
      </c>
      <c r="BL215" s="18" t="s">
        <v>154</v>
      </c>
      <c r="BM215" s="18" t="s">
        <v>431</v>
      </c>
    </row>
    <row r="216" spans="2:65" s="1" customFormat="1" ht="25.5" customHeight="1">
      <c r="B216" s="132"/>
      <c r="C216" s="133" t="s">
        <v>432</v>
      </c>
      <c r="D216" s="133" t="s">
        <v>150</v>
      </c>
      <c r="E216" s="134" t="s">
        <v>433</v>
      </c>
      <c r="F216" s="189" t="s">
        <v>434</v>
      </c>
      <c r="G216" s="189"/>
      <c r="H216" s="189"/>
      <c r="I216" s="189"/>
      <c r="J216" s="135" t="s">
        <v>203</v>
      </c>
      <c r="K216" s="136">
        <v>73.575000000000003</v>
      </c>
      <c r="L216" s="190">
        <v>10.37</v>
      </c>
      <c r="M216" s="190"/>
      <c r="N216" s="190">
        <f t="shared" si="30"/>
        <v>762.97</v>
      </c>
      <c r="O216" s="190"/>
      <c r="P216" s="190"/>
      <c r="Q216" s="190"/>
      <c r="R216" s="137"/>
      <c r="T216" s="138" t="s">
        <v>5</v>
      </c>
      <c r="U216" s="40" t="s">
        <v>39</v>
      </c>
      <c r="V216" s="139">
        <v>0.59799999999999998</v>
      </c>
      <c r="W216" s="139">
        <f t="shared" si="31"/>
        <v>43.99785</v>
      </c>
      <c r="X216" s="139">
        <v>0</v>
      </c>
      <c r="Y216" s="139">
        <f t="shared" si="32"/>
        <v>0</v>
      </c>
      <c r="Z216" s="139">
        <v>0</v>
      </c>
      <c r="AA216" s="140">
        <f t="shared" si="33"/>
        <v>0</v>
      </c>
      <c r="AR216" s="18" t="s">
        <v>154</v>
      </c>
      <c r="AT216" s="18" t="s">
        <v>150</v>
      </c>
      <c r="AU216" s="18" t="s">
        <v>155</v>
      </c>
      <c r="AY216" s="18" t="s">
        <v>149</v>
      </c>
      <c r="BE216" s="141">
        <f t="shared" si="34"/>
        <v>0</v>
      </c>
      <c r="BF216" s="141">
        <f t="shared" si="35"/>
        <v>762.97</v>
      </c>
      <c r="BG216" s="141">
        <f t="shared" si="36"/>
        <v>0</v>
      </c>
      <c r="BH216" s="141">
        <f t="shared" si="37"/>
        <v>0</v>
      </c>
      <c r="BI216" s="141">
        <f t="shared" si="38"/>
        <v>0</v>
      </c>
      <c r="BJ216" s="18" t="s">
        <v>155</v>
      </c>
      <c r="BK216" s="141">
        <f t="shared" si="39"/>
        <v>762.97</v>
      </c>
      <c r="BL216" s="18" t="s">
        <v>154</v>
      </c>
      <c r="BM216" s="18" t="s">
        <v>435</v>
      </c>
    </row>
    <row r="217" spans="2:65" s="1" customFormat="1" ht="25.5" customHeight="1">
      <c r="B217" s="132"/>
      <c r="C217" s="133" t="s">
        <v>436</v>
      </c>
      <c r="D217" s="133" t="s">
        <v>150</v>
      </c>
      <c r="E217" s="134" t="s">
        <v>437</v>
      </c>
      <c r="F217" s="189" t="s">
        <v>438</v>
      </c>
      <c r="G217" s="189"/>
      <c r="H217" s="189"/>
      <c r="I217" s="189"/>
      <c r="J217" s="135" t="s">
        <v>203</v>
      </c>
      <c r="K217" s="136">
        <v>73.575000000000003</v>
      </c>
      <c r="L217" s="190">
        <v>0.36</v>
      </c>
      <c r="M217" s="190"/>
      <c r="N217" s="190">
        <f t="shared" si="30"/>
        <v>26.49</v>
      </c>
      <c r="O217" s="190"/>
      <c r="P217" s="190"/>
      <c r="Q217" s="190"/>
      <c r="R217" s="137"/>
      <c r="T217" s="138" t="s">
        <v>5</v>
      </c>
      <c r="U217" s="40" t="s">
        <v>39</v>
      </c>
      <c r="V217" s="139">
        <v>7.0000000000000001E-3</v>
      </c>
      <c r="W217" s="139">
        <f t="shared" si="31"/>
        <v>0.51502500000000007</v>
      </c>
      <c r="X217" s="139">
        <v>0</v>
      </c>
      <c r="Y217" s="139">
        <f t="shared" si="32"/>
        <v>0</v>
      </c>
      <c r="Z217" s="139">
        <v>0</v>
      </c>
      <c r="AA217" s="140">
        <f t="shared" si="33"/>
        <v>0</v>
      </c>
      <c r="AR217" s="18" t="s">
        <v>154</v>
      </c>
      <c r="AT217" s="18" t="s">
        <v>150</v>
      </c>
      <c r="AU217" s="18" t="s">
        <v>155</v>
      </c>
      <c r="AY217" s="18" t="s">
        <v>149</v>
      </c>
      <c r="BE217" s="141">
        <f t="shared" si="34"/>
        <v>0</v>
      </c>
      <c r="BF217" s="141">
        <f t="shared" si="35"/>
        <v>26.49</v>
      </c>
      <c r="BG217" s="141">
        <f t="shared" si="36"/>
        <v>0</v>
      </c>
      <c r="BH217" s="141">
        <f t="shared" si="37"/>
        <v>0</v>
      </c>
      <c r="BI217" s="141">
        <f t="shared" si="38"/>
        <v>0</v>
      </c>
      <c r="BJ217" s="18" t="s">
        <v>155</v>
      </c>
      <c r="BK217" s="141">
        <f t="shared" si="39"/>
        <v>26.49</v>
      </c>
      <c r="BL217" s="18" t="s">
        <v>154</v>
      </c>
      <c r="BM217" s="18" t="s">
        <v>439</v>
      </c>
    </row>
    <row r="218" spans="2:65" s="1" customFormat="1" ht="25.5" customHeight="1">
      <c r="B218" s="132"/>
      <c r="C218" s="133" t="s">
        <v>440</v>
      </c>
      <c r="D218" s="133" t="s">
        <v>150</v>
      </c>
      <c r="E218" s="134" t="s">
        <v>441</v>
      </c>
      <c r="F218" s="189" t="s">
        <v>442</v>
      </c>
      <c r="G218" s="189"/>
      <c r="H218" s="189"/>
      <c r="I218" s="189"/>
      <c r="J218" s="135" t="s">
        <v>203</v>
      </c>
      <c r="K218" s="136">
        <v>73.575000000000003</v>
      </c>
      <c r="L218" s="190">
        <v>7.45</v>
      </c>
      <c r="M218" s="190"/>
      <c r="N218" s="190">
        <f t="shared" si="30"/>
        <v>548.13</v>
      </c>
      <c r="O218" s="190"/>
      <c r="P218" s="190"/>
      <c r="Q218" s="190"/>
      <c r="R218" s="137"/>
      <c r="T218" s="138" t="s">
        <v>5</v>
      </c>
      <c r="U218" s="40" t="s">
        <v>39</v>
      </c>
      <c r="V218" s="139">
        <v>0.89</v>
      </c>
      <c r="W218" s="139">
        <f t="shared" si="31"/>
        <v>65.481750000000005</v>
      </c>
      <c r="X218" s="139">
        <v>0</v>
      </c>
      <c r="Y218" s="139">
        <f t="shared" si="32"/>
        <v>0</v>
      </c>
      <c r="Z218" s="139">
        <v>0</v>
      </c>
      <c r="AA218" s="140">
        <f t="shared" si="33"/>
        <v>0</v>
      </c>
      <c r="AR218" s="18" t="s">
        <v>154</v>
      </c>
      <c r="AT218" s="18" t="s">
        <v>150</v>
      </c>
      <c r="AU218" s="18" t="s">
        <v>155</v>
      </c>
      <c r="AY218" s="18" t="s">
        <v>149</v>
      </c>
      <c r="BE218" s="141">
        <f t="shared" si="34"/>
        <v>0</v>
      </c>
      <c r="BF218" s="141">
        <f t="shared" si="35"/>
        <v>548.13</v>
      </c>
      <c r="BG218" s="141">
        <f t="shared" si="36"/>
        <v>0</v>
      </c>
      <c r="BH218" s="141">
        <f t="shared" si="37"/>
        <v>0</v>
      </c>
      <c r="BI218" s="141">
        <f t="shared" si="38"/>
        <v>0</v>
      </c>
      <c r="BJ218" s="18" t="s">
        <v>155</v>
      </c>
      <c r="BK218" s="141">
        <f t="shared" si="39"/>
        <v>548.13</v>
      </c>
      <c r="BL218" s="18" t="s">
        <v>154</v>
      </c>
      <c r="BM218" s="18" t="s">
        <v>443</v>
      </c>
    </row>
    <row r="219" spans="2:65" s="1" customFormat="1" ht="25.5" customHeight="1">
      <c r="B219" s="132"/>
      <c r="C219" s="133" t="s">
        <v>444</v>
      </c>
      <c r="D219" s="133" t="s">
        <v>150</v>
      </c>
      <c r="E219" s="134" t="s">
        <v>445</v>
      </c>
      <c r="F219" s="189" t="s">
        <v>446</v>
      </c>
      <c r="G219" s="189"/>
      <c r="H219" s="189"/>
      <c r="I219" s="189"/>
      <c r="J219" s="135" t="s">
        <v>203</v>
      </c>
      <c r="K219" s="136">
        <v>73.575000000000003</v>
      </c>
      <c r="L219" s="190">
        <v>34.44</v>
      </c>
      <c r="M219" s="190"/>
      <c r="N219" s="190">
        <f t="shared" si="30"/>
        <v>2533.92</v>
      </c>
      <c r="O219" s="190"/>
      <c r="P219" s="190"/>
      <c r="Q219" s="190"/>
      <c r="R219" s="137"/>
      <c r="T219" s="138" t="s">
        <v>5</v>
      </c>
      <c r="U219" s="40" t="s">
        <v>39</v>
      </c>
      <c r="V219" s="139">
        <v>0</v>
      </c>
      <c r="W219" s="139">
        <f t="shared" si="31"/>
        <v>0</v>
      </c>
      <c r="X219" s="139">
        <v>0</v>
      </c>
      <c r="Y219" s="139">
        <f t="shared" si="32"/>
        <v>0</v>
      </c>
      <c r="Z219" s="139">
        <v>0</v>
      </c>
      <c r="AA219" s="140">
        <f t="shared" si="33"/>
        <v>0</v>
      </c>
      <c r="AR219" s="18" t="s">
        <v>154</v>
      </c>
      <c r="AT219" s="18" t="s">
        <v>150</v>
      </c>
      <c r="AU219" s="18" t="s">
        <v>155</v>
      </c>
      <c r="AY219" s="18" t="s">
        <v>149</v>
      </c>
      <c r="BE219" s="141">
        <f t="shared" si="34"/>
        <v>0</v>
      </c>
      <c r="BF219" s="141">
        <f t="shared" si="35"/>
        <v>2533.92</v>
      </c>
      <c r="BG219" s="141">
        <f t="shared" si="36"/>
        <v>0</v>
      </c>
      <c r="BH219" s="141">
        <f t="shared" si="37"/>
        <v>0</v>
      </c>
      <c r="BI219" s="141">
        <f t="shared" si="38"/>
        <v>0</v>
      </c>
      <c r="BJ219" s="18" t="s">
        <v>155</v>
      </c>
      <c r="BK219" s="141">
        <f t="shared" si="39"/>
        <v>2533.92</v>
      </c>
      <c r="BL219" s="18" t="s">
        <v>154</v>
      </c>
      <c r="BM219" s="18" t="s">
        <v>447</v>
      </c>
    </row>
    <row r="220" spans="2:65" s="1" customFormat="1" ht="16.5" customHeight="1">
      <c r="B220" s="132"/>
      <c r="C220" s="133" t="s">
        <v>448</v>
      </c>
      <c r="D220" s="133" t="s">
        <v>150</v>
      </c>
      <c r="E220" s="134" t="s">
        <v>449</v>
      </c>
      <c r="F220" s="189" t="s">
        <v>450</v>
      </c>
      <c r="G220" s="189"/>
      <c r="H220" s="189"/>
      <c r="I220" s="189"/>
      <c r="J220" s="135" t="s">
        <v>212</v>
      </c>
      <c r="K220" s="136">
        <v>16</v>
      </c>
      <c r="L220" s="190">
        <v>54.85</v>
      </c>
      <c r="M220" s="190"/>
      <c r="N220" s="190">
        <f t="shared" si="30"/>
        <v>877.6</v>
      </c>
      <c r="O220" s="190"/>
      <c r="P220" s="190"/>
      <c r="Q220" s="190"/>
      <c r="R220" s="137"/>
      <c r="T220" s="138" t="s">
        <v>5</v>
      </c>
      <c r="U220" s="40" t="s">
        <v>39</v>
      </c>
      <c r="V220" s="139">
        <v>0</v>
      </c>
      <c r="W220" s="139">
        <f t="shared" si="31"/>
        <v>0</v>
      </c>
      <c r="X220" s="139">
        <v>0</v>
      </c>
      <c r="Y220" s="139">
        <f t="shared" si="32"/>
        <v>0</v>
      </c>
      <c r="Z220" s="139">
        <v>0</v>
      </c>
      <c r="AA220" s="140">
        <f t="shared" si="33"/>
        <v>0</v>
      </c>
      <c r="AR220" s="18" t="s">
        <v>154</v>
      </c>
      <c r="AT220" s="18" t="s">
        <v>150</v>
      </c>
      <c r="AU220" s="18" t="s">
        <v>155</v>
      </c>
      <c r="AY220" s="18" t="s">
        <v>149</v>
      </c>
      <c r="BE220" s="141">
        <f t="shared" si="34"/>
        <v>0</v>
      </c>
      <c r="BF220" s="141">
        <f t="shared" si="35"/>
        <v>877.6</v>
      </c>
      <c r="BG220" s="141">
        <f t="shared" si="36"/>
        <v>0</v>
      </c>
      <c r="BH220" s="141">
        <f t="shared" si="37"/>
        <v>0</v>
      </c>
      <c r="BI220" s="141">
        <f t="shared" si="38"/>
        <v>0</v>
      </c>
      <c r="BJ220" s="18" t="s">
        <v>155</v>
      </c>
      <c r="BK220" s="141">
        <f t="shared" si="39"/>
        <v>877.6</v>
      </c>
      <c r="BL220" s="18" t="s">
        <v>154</v>
      </c>
      <c r="BM220" s="18" t="s">
        <v>451</v>
      </c>
    </row>
    <row r="221" spans="2:65" s="9" customFormat="1" ht="29.85" customHeight="1">
      <c r="B221" s="121"/>
      <c r="C221" s="122"/>
      <c r="D221" s="131" t="s">
        <v>113</v>
      </c>
      <c r="E221" s="131"/>
      <c r="F221" s="131"/>
      <c r="G221" s="131"/>
      <c r="H221" s="131"/>
      <c r="I221" s="131"/>
      <c r="J221" s="131"/>
      <c r="K221" s="131"/>
      <c r="L221" s="131"/>
      <c r="M221" s="131"/>
      <c r="N221" s="197">
        <f>BK221</f>
        <v>2147.11</v>
      </c>
      <c r="O221" s="198"/>
      <c r="P221" s="198"/>
      <c r="Q221" s="198"/>
      <c r="R221" s="124"/>
      <c r="T221" s="125"/>
      <c r="U221" s="122"/>
      <c r="V221" s="122"/>
      <c r="W221" s="126">
        <f>W222</f>
        <v>179.69249400000001</v>
      </c>
      <c r="X221" s="122"/>
      <c r="Y221" s="126">
        <f>Y222</f>
        <v>0</v>
      </c>
      <c r="Z221" s="122"/>
      <c r="AA221" s="127">
        <f>AA222</f>
        <v>0</v>
      </c>
      <c r="AR221" s="128" t="s">
        <v>79</v>
      </c>
      <c r="AT221" s="129" t="s">
        <v>71</v>
      </c>
      <c r="AU221" s="129" t="s">
        <v>79</v>
      </c>
      <c r="AY221" s="128" t="s">
        <v>149</v>
      </c>
      <c r="BK221" s="130">
        <f>BK222</f>
        <v>2147.11</v>
      </c>
    </row>
    <row r="222" spans="2:65" s="1" customFormat="1" ht="38.25" customHeight="1">
      <c r="B222" s="132"/>
      <c r="C222" s="133" t="s">
        <v>452</v>
      </c>
      <c r="D222" s="133" t="s">
        <v>150</v>
      </c>
      <c r="E222" s="134" t="s">
        <v>453</v>
      </c>
      <c r="F222" s="189" t="s">
        <v>454</v>
      </c>
      <c r="G222" s="189"/>
      <c r="H222" s="189"/>
      <c r="I222" s="189"/>
      <c r="J222" s="135" t="s">
        <v>203</v>
      </c>
      <c r="K222" s="136">
        <v>200.10300000000001</v>
      </c>
      <c r="L222" s="190">
        <v>10.73</v>
      </c>
      <c r="M222" s="190"/>
      <c r="N222" s="190">
        <f>ROUND(L222*K222,2)</f>
        <v>2147.11</v>
      </c>
      <c r="O222" s="190"/>
      <c r="P222" s="190"/>
      <c r="Q222" s="190"/>
      <c r="R222" s="137"/>
      <c r="T222" s="138" t="s">
        <v>5</v>
      </c>
      <c r="U222" s="40" t="s">
        <v>39</v>
      </c>
      <c r="V222" s="139">
        <v>0.89800000000000002</v>
      </c>
      <c r="W222" s="139">
        <f>V222*K222</f>
        <v>179.69249400000001</v>
      </c>
      <c r="X222" s="139">
        <v>0</v>
      </c>
      <c r="Y222" s="139">
        <f>X222*K222</f>
        <v>0</v>
      </c>
      <c r="Z222" s="139">
        <v>0</v>
      </c>
      <c r="AA222" s="140">
        <f>Z222*K222</f>
        <v>0</v>
      </c>
      <c r="AR222" s="18" t="s">
        <v>154</v>
      </c>
      <c r="AT222" s="18" t="s">
        <v>150</v>
      </c>
      <c r="AU222" s="18" t="s">
        <v>155</v>
      </c>
      <c r="AY222" s="18" t="s">
        <v>149</v>
      </c>
      <c r="BE222" s="141">
        <f>IF(U222="základná",N222,0)</f>
        <v>0</v>
      </c>
      <c r="BF222" s="141">
        <f>IF(U222="znížená",N222,0)</f>
        <v>2147.11</v>
      </c>
      <c r="BG222" s="141">
        <f>IF(U222="zákl. prenesená",N222,0)</f>
        <v>0</v>
      </c>
      <c r="BH222" s="141">
        <f>IF(U222="zníž. prenesená",N222,0)</f>
        <v>0</v>
      </c>
      <c r="BI222" s="141">
        <f>IF(U222="nulová",N222,0)</f>
        <v>0</v>
      </c>
      <c r="BJ222" s="18" t="s">
        <v>155</v>
      </c>
      <c r="BK222" s="141">
        <f>ROUND(L222*K222,2)</f>
        <v>2147.11</v>
      </c>
      <c r="BL222" s="18" t="s">
        <v>154</v>
      </c>
      <c r="BM222" s="18" t="s">
        <v>455</v>
      </c>
    </row>
    <row r="223" spans="2:65" s="9" customFormat="1" ht="37.35" customHeight="1">
      <c r="B223" s="121"/>
      <c r="C223" s="122"/>
      <c r="D223" s="123" t="s">
        <v>114</v>
      </c>
      <c r="E223" s="123"/>
      <c r="F223" s="123"/>
      <c r="G223" s="123"/>
      <c r="H223" s="123"/>
      <c r="I223" s="123"/>
      <c r="J223" s="123"/>
      <c r="K223" s="123"/>
      <c r="L223" s="123"/>
      <c r="M223" s="123"/>
      <c r="N223" s="199">
        <f>BK223</f>
        <v>50988.98000000001</v>
      </c>
      <c r="O223" s="200"/>
      <c r="P223" s="200"/>
      <c r="Q223" s="200"/>
      <c r="R223" s="124"/>
      <c r="T223" s="125"/>
      <c r="U223" s="122"/>
      <c r="V223" s="122"/>
      <c r="W223" s="126">
        <f>W224+W231+W237+W246+W248+W253+W275+W297+W300+W309+W312+W337+W344+W351+W358+W365+W370</f>
        <v>1314.967511974</v>
      </c>
      <c r="X223" s="122"/>
      <c r="Y223" s="126">
        <f>Y224+Y231+Y237+Y246+Y248+Y253+Y275+Y297+Y300+Y309+Y312+Y337+Y344+Y351+Y358+Y365+Y370</f>
        <v>158.891099228</v>
      </c>
      <c r="Z223" s="122"/>
      <c r="AA223" s="127">
        <f>AA224+AA231+AA237+AA246+AA248+AA253+AA275+AA297+AA300+AA309+AA312+AA337+AA344+AA351+AA358+AA365+AA370</f>
        <v>11.035317999999998</v>
      </c>
      <c r="AR223" s="128" t="s">
        <v>155</v>
      </c>
      <c r="AT223" s="129" t="s">
        <v>71</v>
      </c>
      <c r="AU223" s="129" t="s">
        <v>72</v>
      </c>
      <c r="AY223" s="128" t="s">
        <v>149</v>
      </c>
      <c r="BK223" s="130">
        <f>BK224+BK231+BK237+BK246+BK248+BK253+BK275+BK297+BK300+BK309+BK312+BK337+BK344+BK351+BK358+BK365+BK370</f>
        <v>50988.98000000001</v>
      </c>
    </row>
    <row r="224" spans="2:65" s="9" customFormat="1" ht="19.95" customHeight="1">
      <c r="B224" s="121"/>
      <c r="C224" s="122"/>
      <c r="D224" s="131" t="s">
        <v>115</v>
      </c>
      <c r="E224" s="131"/>
      <c r="F224" s="131"/>
      <c r="G224" s="131"/>
      <c r="H224" s="131"/>
      <c r="I224" s="131"/>
      <c r="J224" s="131"/>
      <c r="K224" s="131"/>
      <c r="L224" s="131"/>
      <c r="M224" s="131"/>
      <c r="N224" s="195">
        <f>BK224</f>
        <v>1495.71</v>
      </c>
      <c r="O224" s="196"/>
      <c r="P224" s="196"/>
      <c r="Q224" s="196"/>
      <c r="R224" s="124"/>
      <c r="T224" s="125"/>
      <c r="U224" s="122"/>
      <c r="V224" s="122"/>
      <c r="W224" s="126">
        <f>SUM(W225:W230)</f>
        <v>45.328060879999995</v>
      </c>
      <c r="X224" s="122"/>
      <c r="Y224" s="126">
        <f>SUM(Y225:Y230)</f>
        <v>1.0216497600000001</v>
      </c>
      <c r="Z224" s="122"/>
      <c r="AA224" s="127">
        <f>SUM(AA225:AA230)</f>
        <v>0</v>
      </c>
      <c r="AR224" s="128" t="s">
        <v>155</v>
      </c>
      <c r="AT224" s="129" t="s">
        <v>71</v>
      </c>
      <c r="AU224" s="129" t="s">
        <v>79</v>
      </c>
      <c r="AY224" s="128" t="s">
        <v>149</v>
      </c>
      <c r="BK224" s="130">
        <f>SUM(BK225:BK230)</f>
        <v>1495.71</v>
      </c>
    </row>
    <row r="225" spans="2:65" s="1" customFormat="1" ht="38.25" customHeight="1">
      <c r="B225" s="132"/>
      <c r="C225" s="133" t="s">
        <v>456</v>
      </c>
      <c r="D225" s="133" t="s">
        <v>150</v>
      </c>
      <c r="E225" s="134" t="s">
        <v>457</v>
      </c>
      <c r="F225" s="189" t="s">
        <v>458</v>
      </c>
      <c r="G225" s="189"/>
      <c r="H225" s="189"/>
      <c r="I225" s="189"/>
      <c r="J225" s="135" t="s">
        <v>182</v>
      </c>
      <c r="K225" s="136">
        <v>175.84399999999999</v>
      </c>
      <c r="L225" s="190">
        <v>0.15</v>
      </c>
      <c r="M225" s="190"/>
      <c r="N225" s="190">
        <f t="shared" ref="N225:N230" si="40">ROUND(L225*K225,2)</f>
        <v>26.38</v>
      </c>
      <c r="O225" s="190"/>
      <c r="P225" s="190"/>
      <c r="Q225" s="190"/>
      <c r="R225" s="137"/>
      <c r="T225" s="138" t="s">
        <v>5</v>
      </c>
      <c r="U225" s="40" t="s">
        <v>39</v>
      </c>
      <c r="V225" s="139">
        <v>1.303E-2</v>
      </c>
      <c r="W225" s="139">
        <f t="shared" ref="W225:W230" si="41">V225*K225</f>
        <v>2.2912473200000001</v>
      </c>
      <c r="X225" s="139">
        <v>0</v>
      </c>
      <c r="Y225" s="139">
        <f t="shared" ref="Y225:Y230" si="42">X225*K225</f>
        <v>0</v>
      </c>
      <c r="Z225" s="139">
        <v>0</v>
      </c>
      <c r="AA225" s="140">
        <f t="shared" ref="AA225:AA230" si="43">Z225*K225</f>
        <v>0</v>
      </c>
      <c r="AR225" s="18" t="s">
        <v>214</v>
      </c>
      <c r="AT225" s="18" t="s">
        <v>150</v>
      </c>
      <c r="AU225" s="18" t="s">
        <v>155</v>
      </c>
      <c r="AY225" s="18" t="s">
        <v>149</v>
      </c>
      <c r="BE225" s="141">
        <f t="shared" ref="BE225:BE230" si="44">IF(U225="základná",N225,0)</f>
        <v>0</v>
      </c>
      <c r="BF225" s="141">
        <f t="shared" ref="BF225:BF230" si="45">IF(U225="znížená",N225,0)</f>
        <v>26.38</v>
      </c>
      <c r="BG225" s="141">
        <f t="shared" ref="BG225:BG230" si="46">IF(U225="zákl. prenesená",N225,0)</f>
        <v>0</v>
      </c>
      <c r="BH225" s="141">
        <f t="shared" ref="BH225:BH230" si="47">IF(U225="zníž. prenesená",N225,0)</f>
        <v>0</v>
      </c>
      <c r="BI225" s="141">
        <f t="shared" ref="BI225:BI230" si="48">IF(U225="nulová",N225,0)</f>
        <v>0</v>
      </c>
      <c r="BJ225" s="18" t="s">
        <v>155</v>
      </c>
      <c r="BK225" s="141">
        <f t="shared" ref="BK225:BK230" si="49">ROUND(L225*K225,2)</f>
        <v>26.38</v>
      </c>
      <c r="BL225" s="18" t="s">
        <v>214</v>
      </c>
      <c r="BM225" s="18" t="s">
        <v>459</v>
      </c>
    </row>
    <row r="226" spans="2:65" s="1" customFormat="1" ht="16.5" customHeight="1">
      <c r="B226" s="132"/>
      <c r="C226" s="142" t="s">
        <v>460</v>
      </c>
      <c r="D226" s="142" t="s">
        <v>420</v>
      </c>
      <c r="E226" s="143" t="s">
        <v>461</v>
      </c>
      <c r="F226" s="201" t="s">
        <v>462</v>
      </c>
      <c r="G226" s="201"/>
      <c r="H226" s="201"/>
      <c r="I226" s="201"/>
      <c r="J226" s="144" t="s">
        <v>203</v>
      </c>
      <c r="K226" s="145">
        <v>5.2999999999999999E-2</v>
      </c>
      <c r="L226" s="202">
        <v>1403</v>
      </c>
      <c r="M226" s="202"/>
      <c r="N226" s="202">
        <f t="shared" si="40"/>
        <v>74.36</v>
      </c>
      <c r="O226" s="190"/>
      <c r="P226" s="190"/>
      <c r="Q226" s="190"/>
      <c r="R226" s="137"/>
      <c r="T226" s="138" t="s">
        <v>5</v>
      </c>
      <c r="U226" s="40" t="s">
        <v>39</v>
      </c>
      <c r="V226" s="139">
        <v>0</v>
      </c>
      <c r="W226" s="139">
        <f t="shared" si="41"/>
        <v>0</v>
      </c>
      <c r="X226" s="139">
        <v>1</v>
      </c>
      <c r="Y226" s="139">
        <f t="shared" si="42"/>
        <v>5.2999999999999999E-2</v>
      </c>
      <c r="Z226" s="139">
        <v>0</v>
      </c>
      <c r="AA226" s="140">
        <f t="shared" si="43"/>
        <v>0</v>
      </c>
      <c r="AR226" s="18" t="s">
        <v>278</v>
      </c>
      <c r="AT226" s="18" t="s">
        <v>420</v>
      </c>
      <c r="AU226" s="18" t="s">
        <v>155</v>
      </c>
      <c r="AY226" s="18" t="s">
        <v>149</v>
      </c>
      <c r="BE226" s="141">
        <f t="shared" si="44"/>
        <v>0</v>
      </c>
      <c r="BF226" s="141">
        <f t="shared" si="45"/>
        <v>74.36</v>
      </c>
      <c r="BG226" s="141">
        <f t="shared" si="46"/>
        <v>0</v>
      </c>
      <c r="BH226" s="141">
        <f t="shared" si="47"/>
        <v>0</v>
      </c>
      <c r="BI226" s="141">
        <f t="shared" si="48"/>
        <v>0</v>
      </c>
      <c r="BJ226" s="18" t="s">
        <v>155</v>
      </c>
      <c r="BK226" s="141">
        <f t="shared" si="49"/>
        <v>74.36</v>
      </c>
      <c r="BL226" s="18" t="s">
        <v>214</v>
      </c>
      <c r="BM226" s="18" t="s">
        <v>463</v>
      </c>
    </row>
    <row r="227" spans="2:65" s="1" customFormat="1" ht="38.25" customHeight="1">
      <c r="B227" s="132"/>
      <c r="C227" s="133" t="s">
        <v>464</v>
      </c>
      <c r="D227" s="133" t="s">
        <v>150</v>
      </c>
      <c r="E227" s="134" t="s">
        <v>465</v>
      </c>
      <c r="F227" s="189" t="s">
        <v>466</v>
      </c>
      <c r="G227" s="189"/>
      <c r="H227" s="189"/>
      <c r="I227" s="189"/>
      <c r="J227" s="135" t="s">
        <v>182</v>
      </c>
      <c r="K227" s="136">
        <v>14.75</v>
      </c>
      <c r="L227" s="190">
        <v>13.93</v>
      </c>
      <c r="M227" s="190"/>
      <c r="N227" s="190">
        <f t="shared" si="40"/>
        <v>205.47</v>
      </c>
      <c r="O227" s="190"/>
      <c r="P227" s="190"/>
      <c r="Q227" s="190"/>
      <c r="R227" s="137"/>
      <c r="T227" s="138" t="s">
        <v>5</v>
      </c>
      <c r="U227" s="40" t="s">
        <v>39</v>
      </c>
      <c r="V227" s="139">
        <v>0.29299999999999998</v>
      </c>
      <c r="W227" s="139">
        <f t="shared" si="41"/>
        <v>4.3217499999999998</v>
      </c>
      <c r="X227" s="139">
        <v>3.5000000000000001E-3</v>
      </c>
      <c r="Y227" s="139">
        <f t="shared" si="42"/>
        <v>5.1625000000000004E-2</v>
      </c>
      <c r="Z227" s="139">
        <v>0</v>
      </c>
      <c r="AA227" s="140">
        <f t="shared" si="43"/>
        <v>0</v>
      </c>
      <c r="AR227" s="18" t="s">
        <v>214</v>
      </c>
      <c r="AT227" s="18" t="s">
        <v>150</v>
      </c>
      <c r="AU227" s="18" t="s">
        <v>155</v>
      </c>
      <c r="AY227" s="18" t="s">
        <v>149</v>
      </c>
      <c r="BE227" s="141">
        <f t="shared" si="44"/>
        <v>0</v>
      </c>
      <c r="BF227" s="141">
        <f t="shared" si="45"/>
        <v>205.47</v>
      </c>
      <c r="BG227" s="141">
        <f t="shared" si="46"/>
        <v>0</v>
      </c>
      <c r="BH227" s="141">
        <f t="shared" si="47"/>
        <v>0</v>
      </c>
      <c r="BI227" s="141">
        <f t="shared" si="48"/>
        <v>0</v>
      </c>
      <c r="BJ227" s="18" t="s">
        <v>155</v>
      </c>
      <c r="BK227" s="141">
        <f t="shared" si="49"/>
        <v>205.47</v>
      </c>
      <c r="BL227" s="18" t="s">
        <v>214</v>
      </c>
      <c r="BM227" s="18" t="s">
        <v>467</v>
      </c>
    </row>
    <row r="228" spans="2:65" s="1" customFormat="1" ht="38.25" customHeight="1">
      <c r="B228" s="132"/>
      <c r="C228" s="133" t="s">
        <v>468</v>
      </c>
      <c r="D228" s="133" t="s">
        <v>150</v>
      </c>
      <c r="E228" s="134" t="s">
        <v>469</v>
      </c>
      <c r="F228" s="189" t="s">
        <v>470</v>
      </c>
      <c r="G228" s="189"/>
      <c r="H228" s="189"/>
      <c r="I228" s="189"/>
      <c r="J228" s="135" t="s">
        <v>182</v>
      </c>
      <c r="K228" s="136">
        <v>175.84399999999999</v>
      </c>
      <c r="L228" s="190">
        <v>2.79</v>
      </c>
      <c r="M228" s="190"/>
      <c r="N228" s="190">
        <f t="shared" si="40"/>
        <v>490.6</v>
      </c>
      <c r="O228" s="190"/>
      <c r="P228" s="190"/>
      <c r="Q228" s="190"/>
      <c r="R228" s="137"/>
      <c r="T228" s="138" t="s">
        <v>5</v>
      </c>
      <c r="U228" s="40" t="s">
        <v>39</v>
      </c>
      <c r="V228" s="139">
        <v>0.21099000000000001</v>
      </c>
      <c r="W228" s="139">
        <f t="shared" si="41"/>
        <v>37.101325559999999</v>
      </c>
      <c r="X228" s="139">
        <v>5.4000000000000001E-4</v>
      </c>
      <c r="Y228" s="139">
        <f t="shared" si="42"/>
        <v>9.495576E-2</v>
      </c>
      <c r="Z228" s="139">
        <v>0</v>
      </c>
      <c r="AA228" s="140">
        <f t="shared" si="43"/>
        <v>0</v>
      </c>
      <c r="AR228" s="18" t="s">
        <v>214</v>
      </c>
      <c r="AT228" s="18" t="s">
        <v>150</v>
      </c>
      <c r="AU228" s="18" t="s">
        <v>155</v>
      </c>
      <c r="AY228" s="18" t="s">
        <v>149</v>
      </c>
      <c r="BE228" s="141">
        <f t="shared" si="44"/>
        <v>0</v>
      </c>
      <c r="BF228" s="141">
        <f t="shared" si="45"/>
        <v>490.6</v>
      </c>
      <c r="BG228" s="141">
        <f t="shared" si="46"/>
        <v>0</v>
      </c>
      <c r="BH228" s="141">
        <f t="shared" si="47"/>
        <v>0</v>
      </c>
      <c r="BI228" s="141">
        <f t="shared" si="48"/>
        <v>0</v>
      </c>
      <c r="BJ228" s="18" t="s">
        <v>155</v>
      </c>
      <c r="BK228" s="141">
        <f t="shared" si="49"/>
        <v>490.6</v>
      </c>
      <c r="BL228" s="18" t="s">
        <v>214</v>
      </c>
      <c r="BM228" s="18" t="s">
        <v>471</v>
      </c>
    </row>
    <row r="229" spans="2:65" s="1" customFormat="1" ht="16.5" customHeight="1">
      <c r="B229" s="132"/>
      <c r="C229" s="142" t="s">
        <v>472</v>
      </c>
      <c r="D229" s="142" t="s">
        <v>420</v>
      </c>
      <c r="E229" s="143" t="s">
        <v>473</v>
      </c>
      <c r="F229" s="201" t="s">
        <v>474</v>
      </c>
      <c r="G229" s="201"/>
      <c r="H229" s="201"/>
      <c r="I229" s="201"/>
      <c r="J229" s="144" t="s">
        <v>182</v>
      </c>
      <c r="K229" s="145">
        <v>193.428</v>
      </c>
      <c r="L229" s="202">
        <v>3.48</v>
      </c>
      <c r="M229" s="202"/>
      <c r="N229" s="202">
        <f t="shared" si="40"/>
        <v>673.13</v>
      </c>
      <c r="O229" s="190"/>
      <c r="P229" s="190"/>
      <c r="Q229" s="190"/>
      <c r="R229" s="137"/>
      <c r="T229" s="138" t="s">
        <v>5</v>
      </c>
      <c r="U229" s="40" t="s">
        <v>39</v>
      </c>
      <c r="V229" s="139">
        <v>0</v>
      </c>
      <c r="W229" s="139">
        <f t="shared" si="41"/>
        <v>0</v>
      </c>
      <c r="X229" s="139">
        <v>4.2500000000000003E-3</v>
      </c>
      <c r="Y229" s="139">
        <f t="shared" si="42"/>
        <v>0.82206900000000005</v>
      </c>
      <c r="Z229" s="139">
        <v>0</v>
      </c>
      <c r="AA229" s="140">
        <f t="shared" si="43"/>
        <v>0</v>
      </c>
      <c r="AR229" s="18" t="s">
        <v>278</v>
      </c>
      <c r="AT229" s="18" t="s">
        <v>420</v>
      </c>
      <c r="AU229" s="18" t="s">
        <v>155</v>
      </c>
      <c r="AY229" s="18" t="s">
        <v>149</v>
      </c>
      <c r="BE229" s="141">
        <f t="shared" si="44"/>
        <v>0</v>
      </c>
      <c r="BF229" s="141">
        <f t="shared" si="45"/>
        <v>673.13</v>
      </c>
      <c r="BG229" s="141">
        <f t="shared" si="46"/>
        <v>0</v>
      </c>
      <c r="BH229" s="141">
        <f t="shared" si="47"/>
        <v>0</v>
      </c>
      <c r="BI229" s="141">
        <f t="shared" si="48"/>
        <v>0</v>
      </c>
      <c r="BJ229" s="18" t="s">
        <v>155</v>
      </c>
      <c r="BK229" s="141">
        <f t="shared" si="49"/>
        <v>673.13</v>
      </c>
      <c r="BL229" s="18" t="s">
        <v>214</v>
      </c>
      <c r="BM229" s="18" t="s">
        <v>475</v>
      </c>
    </row>
    <row r="230" spans="2:65" s="1" customFormat="1" ht="25.5" customHeight="1">
      <c r="B230" s="132"/>
      <c r="C230" s="133" t="s">
        <v>476</v>
      </c>
      <c r="D230" s="133" t="s">
        <v>150</v>
      </c>
      <c r="E230" s="134" t="s">
        <v>477</v>
      </c>
      <c r="F230" s="189" t="s">
        <v>478</v>
      </c>
      <c r="G230" s="189"/>
      <c r="H230" s="189"/>
      <c r="I230" s="189"/>
      <c r="J230" s="135" t="s">
        <v>203</v>
      </c>
      <c r="K230" s="136">
        <v>1.022</v>
      </c>
      <c r="L230" s="190">
        <v>25.22</v>
      </c>
      <c r="M230" s="190"/>
      <c r="N230" s="190">
        <f t="shared" si="40"/>
        <v>25.77</v>
      </c>
      <c r="O230" s="190"/>
      <c r="P230" s="190"/>
      <c r="Q230" s="190"/>
      <c r="R230" s="137"/>
      <c r="T230" s="138" t="s">
        <v>5</v>
      </c>
      <c r="U230" s="40" t="s">
        <v>39</v>
      </c>
      <c r="V230" s="139">
        <v>1.579</v>
      </c>
      <c r="W230" s="139">
        <f t="shared" si="41"/>
        <v>1.6137379999999999</v>
      </c>
      <c r="X230" s="139">
        <v>0</v>
      </c>
      <c r="Y230" s="139">
        <f t="shared" si="42"/>
        <v>0</v>
      </c>
      <c r="Z230" s="139">
        <v>0</v>
      </c>
      <c r="AA230" s="140">
        <f t="shared" si="43"/>
        <v>0</v>
      </c>
      <c r="AR230" s="18" t="s">
        <v>214</v>
      </c>
      <c r="AT230" s="18" t="s">
        <v>150</v>
      </c>
      <c r="AU230" s="18" t="s">
        <v>155</v>
      </c>
      <c r="AY230" s="18" t="s">
        <v>149</v>
      </c>
      <c r="BE230" s="141">
        <f t="shared" si="44"/>
        <v>0</v>
      </c>
      <c r="BF230" s="141">
        <f t="shared" si="45"/>
        <v>25.77</v>
      </c>
      <c r="BG230" s="141">
        <f t="shared" si="46"/>
        <v>0</v>
      </c>
      <c r="BH230" s="141">
        <f t="shared" si="47"/>
        <v>0</v>
      </c>
      <c r="BI230" s="141">
        <f t="shared" si="48"/>
        <v>0</v>
      </c>
      <c r="BJ230" s="18" t="s">
        <v>155</v>
      </c>
      <c r="BK230" s="141">
        <f t="shared" si="49"/>
        <v>25.77</v>
      </c>
      <c r="BL230" s="18" t="s">
        <v>214</v>
      </c>
      <c r="BM230" s="18" t="s">
        <v>479</v>
      </c>
    </row>
    <row r="231" spans="2:65" s="9" customFormat="1" ht="29.85" customHeight="1">
      <c r="B231" s="121"/>
      <c r="C231" s="122"/>
      <c r="D231" s="131" t="s">
        <v>116</v>
      </c>
      <c r="E231" s="131"/>
      <c r="F231" s="131"/>
      <c r="G231" s="131"/>
      <c r="H231" s="131"/>
      <c r="I231" s="131"/>
      <c r="J231" s="131"/>
      <c r="K231" s="131"/>
      <c r="L231" s="131"/>
      <c r="M231" s="131"/>
      <c r="N231" s="197">
        <f>BK231</f>
        <v>292.66999999999996</v>
      </c>
      <c r="O231" s="198"/>
      <c r="P231" s="198"/>
      <c r="Q231" s="198"/>
      <c r="R231" s="124"/>
      <c r="T231" s="125"/>
      <c r="U231" s="122"/>
      <c r="V231" s="122"/>
      <c r="W231" s="126">
        <f>SUM(W232:W236)</f>
        <v>7.0871193599999991</v>
      </c>
      <c r="X231" s="122"/>
      <c r="Y231" s="126">
        <f>SUM(Y232:Y236)</f>
        <v>5.4478100000000002E-2</v>
      </c>
      <c r="Z231" s="122"/>
      <c r="AA231" s="127">
        <f>SUM(AA232:AA236)</f>
        <v>0</v>
      </c>
      <c r="AR231" s="128" t="s">
        <v>155</v>
      </c>
      <c r="AT231" s="129" t="s">
        <v>71</v>
      </c>
      <c r="AU231" s="129" t="s">
        <v>79</v>
      </c>
      <c r="AY231" s="128" t="s">
        <v>149</v>
      </c>
      <c r="BK231" s="130">
        <f>SUM(BK232:BK236)</f>
        <v>292.66999999999996</v>
      </c>
    </row>
    <row r="232" spans="2:65" s="1" customFormat="1" ht="16.5" customHeight="1">
      <c r="B232" s="132"/>
      <c r="C232" s="133" t="s">
        <v>480</v>
      </c>
      <c r="D232" s="133" t="s">
        <v>150</v>
      </c>
      <c r="E232" s="134" t="s">
        <v>481</v>
      </c>
      <c r="F232" s="189" t="s">
        <v>482</v>
      </c>
      <c r="G232" s="189"/>
      <c r="H232" s="189"/>
      <c r="I232" s="189"/>
      <c r="J232" s="135" t="s">
        <v>182</v>
      </c>
      <c r="K232" s="136">
        <v>6.4</v>
      </c>
      <c r="L232" s="190">
        <v>0.42</v>
      </c>
      <c r="M232" s="190"/>
      <c r="N232" s="190">
        <f>ROUND(L232*K232,2)</f>
        <v>2.69</v>
      </c>
      <c r="O232" s="190"/>
      <c r="P232" s="190"/>
      <c r="Q232" s="190"/>
      <c r="R232" s="137"/>
      <c r="T232" s="138" t="s">
        <v>5</v>
      </c>
      <c r="U232" s="40" t="s">
        <v>39</v>
      </c>
      <c r="V232" s="139">
        <v>0</v>
      </c>
      <c r="W232" s="139">
        <f>V232*K232</f>
        <v>0</v>
      </c>
      <c r="X232" s="139">
        <v>0</v>
      </c>
      <c r="Y232" s="139">
        <f>X232*K232</f>
        <v>0</v>
      </c>
      <c r="Z232" s="139">
        <v>0</v>
      </c>
      <c r="AA232" s="140">
        <f>Z232*K232</f>
        <v>0</v>
      </c>
      <c r="AR232" s="18" t="s">
        <v>214</v>
      </c>
      <c r="AT232" s="18" t="s">
        <v>150</v>
      </c>
      <c r="AU232" s="18" t="s">
        <v>155</v>
      </c>
      <c r="AY232" s="18" t="s">
        <v>149</v>
      </c>
      <c r="BE232" s="141">
        <f>IF(U232="základná",N232,0)</f>
        <v>0</v>
      </c>
      <c r="BF232" s="141">
        <f>IF(U232="znížená",N232,0)</f>
        <v>2.69</v>
      </c>
      <c r="BG232" s="141">
        <f>IF(U232="zákl. prenesená",N232,0)</f>
        <v>0</v>
      </c>
      <c r="BH232" s="141">
        <f>IF(U232="zníž. prenesená",N232,0)</f>
        <v>0</v>
      </c>
      <c r="BI232" s="141">
        <f>IF(U232="nulová",N232,0)</f>
        <v>0</v>
      </c>
      <c r="BJ232" s="18" t="s">
        <v>155</v>
      </c>
      <c r="BK232" s="141">
        <f>ROUND(L232*K232,2)</f>
        <v>2.69</v>
      </c>
      <c r="BL232" s="18" t="s">
        <v>214</v>
      </c>
      <c r="BM232" s="18" t="s">
        <v>483</v>
      </c>
    </row>
    <row r="233" spans="2:65" s="1" customFormat="1" ht="16.5" customHeight="1">
      <c r="B233" s="132"/>
      <c r="C233" s="142" t="s">
        <v>484</v>
      </c>
      <c r="D233" s="142" t="s">
        <v>420</v>
      </c>
      <c r="E233" s="143" t="s">
        <v>473</v>
      </c>
      <c r="F233" s="201" t="s">
        <v>474</v>
      </c>
      <c r="G233" s="201"/>
      <c r="H233" s="201"/>
      <c r="I233" s="201"/>
      <c r="J233" s="144" t="s">
        <v>182</v>
      </c>
      <c r="K233" s="145">
        <v>7.04</v>
      </c>
      <c r="L233" s="202">
        <v>3.25</v>
      </c>
      <c r="M233" s="202"/>
      <c r="N233" s="202">
        <f>ROUND(L233*K233,2)</f>
        <v>22.88</v>
      </c>
      <c r="O233" s="190"/>
      <c r="P233" s="190"/>
      <c r="Q233" s="190"/>
      <c r="R233" s="137"/>
      <c r="T233" s="138" t="s">
        <v>5</v>
      </c>
      <c r="U233" s="40" t="s">
        <v>39</v>
      </c>
      <c r="V233" s="139">
        <v>0</v>
      </c>
      <c r="W233" s="139">
        <f>V233*K233</f>
        <v>0</v>
      </c>
      <c r="X233" s="139">
        <v>4.2500000000000003E-3</v>
      </c>
      <c r="Y233" s="139">
        <f>X233*K233</f>
        <v>2.9920000000000002E-2</v>
      </c>
      <c r="Z233" s="139">
        <v>0</v>
      </c>
      <c r="AA233" s="140">
        <f>Z233*K233</f>
        <v>0</v>
      </c>
      <c r="AR233" s="18" t="s">
        <v>278</v>
      </c>
      <c r="AT233" s="18" t="s">
        <v>420</v>
      </c>
      <c r="AU233" s="18" t="s">
        <v>155</v>
      </c>
      <c r="AY233" s="18" t="s">
        <v>149</v>
      </c>
      <c r="BE233" s="141">
        <f>IF(U233="základná",N233,0)</f>
        <v>0</v>
      </c>
      <c r="BF233" s="141">
        <f>IF(U233="znížená",N233,0)</f>
        <v>22.88</v>
      </c>
      <c r="BG233" s="141">
        <f>IF(U233="zákl. prenesená",N233,0)</f>
        <v>0</v>
      </c>
      <c r="BH233" s="141">
        <f>IF(U233="zníž. prenesená",N233,0)</f>
        <v>0</v>
      </c>
      <c r="BI233" s="141">
        <f>IF(U233="nulová",N233,0)</f>
        <v>0</v>
      </c>
      <c r="BJ233" s="18" t="s">
        <v>155</v>
      </c>
      <c r="BK233" s="141">
        <f>ROUND(L233*K233,2)</f>
        <v>22.88</v>
      </c>
      <c r="BL233" s="18" t="s">
        <v>214</v>
      </c>
      <c r="BM233" s="18" t="s">
        <v>485</v>
      </c>
    </row>
    <row r="234" spans="2:65" s="1" customFormat="1" ht="25.5" customHeight="1">
      <c r="B234" s="132"/>
      <c r="C234" s="133" t="s">
        <v>486</v>
      </c>
      <c r="D234" s="133" t="s">
        <v>150</v>
      </c>
      <c r="E234" s="134" t="s">
        <v>487</v>
      </c>
      <c r="F234" s="189" t="s">
        <v>488</v>
      </c>
      <c r="G234" s="189"/>
      <c r="H234" s="189"/>
      <c r="I234" s="189"/>
      <c r="J234" s="135" t="s">
        <v>182</v>
      </c>
      <c r="K234" s="136">
        <v>159.46799999999999</v>
      </c>
      <c r="L234" s="190">
        <v>0.71</v>
      </c>
      <c r="M234" s="190"/>
      <c r="N234" s="190">
        <f>ROUND(L234*K234,2)</f>
        <v>113.22</v>
      </c>
      <c r="O234" s="190"/>
      <c r="P234" s="190"/>
      <c r="Q234" s="190"/>
      <c r="R234" s="137"/>
      <c r="T234" s="138" t="s">
        <v>5</v>
      </c>
      <c r="U234" s="40" t="s">
        <v>39</v>
      </c>
      <c r="V234" s="139">
        <v>4.4019999999999997E-2</v>
      </c>
      <c r="W234" s="139">
        <f>V234*K234</f>
        <v>7.0197813599999987</v>
      </c>
      <c r="X234" s="139">
        <v>0</v>
      </c>
      <c r="Y234" s="139">
        <f>X234*K234</f>
        <v>0</v>
      </c>
      <c r="Z234" s="139">
        <v>0</v>
      </c>
      <c r="AA234" s="140">
        <f>Z234*K234</f>
        <v>0</v>
      </c>
      <c r="AR234" s="18" t="s">
        <v>214</v>
      </c>
      <c r="AT234" s="18" t="s">
        <v>150</v>
      </c>
      <c r="AU234" s="18" t="s">
        <v>155</v>
      </c>
      <c r="AY234" s="18" t="s">
        <v>149</v>
      </c>
      <c r="BE234" s="141">
        <f>IF(U234="základná",N234,0)</f>
        <v>0</v>
      </c>
      <c r="BF234" s="141">
        <f>IF(U234="znížená",N234,0)</f>
        <v>113.22</v>
      </c>
      <c r="BG234" s="141">
        <f>IF(U234="zákl. prenesená",N234,0)</f>
        <v>0</v>
      </c>
      <c r="BH234" s="141">
        <f>IF(U234="zníž. prenesená",N234,0)</f>
        <v>0</v>
      </c>
      <c r="BI234" s="141">
        <f>IF(U234="nulová",N234,0)</f>
        <v>0</v>
      </c>
      <c r="BJ234" s="18" t="s">
        <v>155</v>
      </c>
      <c r="BK234" s="141">
        <f>ROUND(L234*K234,2)</f>
        <v>113.22</v>
      </c>
      <c r="BL234" s="18" t="s">
        <v>214</v>
      </c>
      <c r="BM234" s="18" t="s">
        <v>489</v>
      </c>
    </row>
    <row r="235" spans="2:65" s="1" customFormat="1" ht="25.5" customHeight="1">
      <c r="B235" s="132"/>
      <c r="C235" s="142" t="s">
        <v>490</v>
      </c>
      <c r="D235" s="142" t="s">
        <v>420</v>
      </c>
      <c r="E235" s="143" t="s">
        <v>491</v>
      </c>
      <c r="F235" s="201" t="s">
        <v>492</v>
      </c>
      <c r="G235" s="201"/>
      <c r="H235" s="201"/>
      <c r="I235" s="201"/>
      <c r="J235" s="144" t="s">
        <v>182</v>
      </c>
      <c r="K235" s="145">
        <v>175.41499999999999</v>
      </c>
      <c r="L235" s="202">
        <v>0.87</v>
      </c>
      <c r="M235" s="202"/>
      <c r="N235" s="202">
        <f>ROUND(L235*K235,2)</f>
        <v>152.61000000000001</v>
      </c>
      <c r="O235" s="190"/>
      <c r="P235" s="190"/>
      <c r="Q235" s="190"/>
      <c r="R235" s="137"/>
      <c r="T235" s="138" t="s">
        <v>5</v>
      </c>
      <c r="U235" s="40" t="s">
        <v>39</v>
      </c>
      <c r="V235" s="139">
        <v>0</v>
      </c>
      <c r="W235" s="139">
        <f>V235*K235</f>
        <v>0</v>
      </c>
      <c r="X235" s="139">
        <v>1.3999999999999999E-4</v>
      </c>
      <c r="Y235" s="139">
        <f>X235*K235</f>
        <v>2.4558099999999996E-2</v>
      </c>
      <c r="Z235" s="139">
        <v>0</v>
      </c>
      <c r="AA235" s="140">
        <f>Z235*K235</f>
        <v>0</v>
      </c>
      <c r="AR235" s="18" t="s">
        <v>278</v>
      </c>
      <c r="AT235" s="18" t="s">
        <v>420</v>
      </c>
      <c r="AU235" s="18" t="s">
        <v>155</v>
      </c>
      <c r="AY235" s="18" t="s">
        <v>149</v>
      </c>
      <c r="BE235" s="141">
        <f>IF(U235="základná",N235,0)</f>
        <v>0</v>
      </c>
      <c r="BF235" s="141">
        <f>IF(U235="znížená",N235,0)</f>
        <v>152.61000000000001</v>
      </c>
      <c r="BG235" s="141">
        <f>IF(U235="zákl. prenesená",N235,0)</f>
        <v>0</v>
      </c>
      <c r="BH235" s="141">
        <f>IF(U235="zníž. prenesená",N235,0)</f>
        <v>0</v>
      </c>
      <c r="BI235" s="141">
        <f>IF(U235="nulová",N235,0)</f>
        <v>0</v>
      </c>
      <c r="BJ235" s="18" t="s">
        <v>155</v>
      </c>
      <c r="BK235" s="141">
        <f>ROUND(L235*K235,2)</f>
        <v>152.61000000000001</v>
      </c>
      <c r="BL235" s="18" t="s">
        <v>214</v>
      </c>
      <c r="BM235" s="18" t="s">
        <v>493</v>
      </c>
    </row>
    <row r="236" spans="2:65" s="1" customFormat="1" ht="25.5" customHeight="1">
      <c r="B236" s="132"/>
      <c r="C236" s="133" t="s">
        <v>494</v>
      </c>
      <c r="D236" s="133" t="s">
        <v>150</v>
      </c>
      <c r="E236" s="134" t="s">
        <v>495</v>
      </c>
      <c r="F236" s="189" t="s">
        <v>496</v>
      </c>
      <c r="G236" s="189"/>
      <c r="H236" s="189"/>
      <c r="I236" s="189"/>
      <c r="J236" s="135" t="s">
        <v>203</v>
      </c>
      <c r="K236" s="136">
        <v>5.3999999999999999E-2</v>
      </c>
      <c r="L236" s="190">
        <v>23.58</v>
      </c>
      <c r="M236" s="190"/>
      <c r="N236" s="190">
        <f>ROUND(L236*K236,2)</f>
        <v>1.27</v>
      </c>
      <c r="O236" s="190"/>
      <c r="P236" s="190"/>
      <c r="Q236" s="190"/>
      <c r="R236" s="137"/>
      <c r="T236" s="138" t="s">
        <v>5</v>
      </c>
      <c r="U236" s="40" t="s">
        <v>39</v>
      </c>
      <c r="V236" s="139">
        <v>1.2470000000000001</v>
      </c>
      <c r="W236" s="139">
        <f>V236*K236</f>
        <v>6.7338000000000009E-2</v>
      </c>
      <c r="X236" s="139">
        <v>0</v>
      </c>
      <c r="Y236" s="139">
        <f>X236*K236</f>
        <v>0</v>
      </c>
      <c r="Z236" s="139">
        <v>0</v>
      </c>
      <c r="AA236" s="140">
        <f>Z236*K236</f>
        <v>0</v>
      </c>
      <c r="AR236" s="18" t="s">
        <v>214</v>
      </c>
      <c r="AT236" s="18" t="s">
        <v>150</v>
      </c>
      <c r="AU236" s="18" t="s">
        <v>155</v>
      </c>
      <c r="AY236" s="18" t="s">
        <v>149</v>
      </c>
      <c r="BE236" s="141">
        <f>IF(U236="základná",N236,0)</f>
        <v>0</v>
      </c>
      <c r="BF236" s="141">
        <f>IF(U236="znížená",N236,0)</f>
        <v>1.27</v>
      </c>
      <c r="BG236" s="141">
        <f>IF(U236="zákl. prenesená",N236,0)</f>
        <v>0</v>
      </c>
      <c r="BH236" s="141">
        <f>IF(U236="zníž. prenesená",N236,0)</f>
        <v>0</v>
      </c>
      <c r="BI236" s="141">
        <f>IF(U236="nulová",N236,0)</f>
        <v>0</v>
      </c>
      <c r="BJ236" s="18" t="s">
        <v>155</v>
      </c>
      <c r="BK236" s="141">
        <f>ROUND(L236*K236,2)</f>
        <v>1.27</v>
      </c>
      <c r="BL236" s="18" t="s">
        <v>214</v>
      </c>
      <c r="BM236" s="18" t="s">
        <v>497</v>
      </c>
    </row>
    <row r="237" spans="2:65" s="9" customFormat="1" ht="29.85" customHeight="1">
      <c r="B237" s="121"/>
      <c r="C237" s="122"/>
      <c r="D237" s="131" t="s">
        <v>117</v>
      </c>
      <c r="E237" s="131"/>
      <c r="F237" s="131"/>
      <c r="G237" s="131"/>
      <c r="H237" s="131"/>
      <c r="I237" s="131"/>
      <c r="J237" s="131"/>
      <c r="K237" s="131"/>
      <c r="L237" s="131"/>
      <c r="M237" s="131"/>
      <c r="N237" s="197">
        <f>BK237</f>
        <v>5851.8499999999995</v>
      </c>
      <c r="O237" s="198"/>
      <c r="P237" s="198"/>
      <c r="Q237" s="198"/>
      <c r="R237" s="124"/>
      <c r="T237" s="125"/>
      <c r="U237" s="122"/>
      <c r="V237" s="122"/>
      <c r="W237" s="126">
        <f>SUM(W238:W245)</f>
        <v>99.664069143999996</v>
      </c>
      <c r="X237" s="122"/>
      <c r="Y237" s="126">
        <f>SUM(Y238:Y245)</f>
        <v>4.9549710099999995</v>
      </c>
      <c r="Z237" s="122"/>
      <c r="AA237" s="127">
        <f>SUM(AA238:AA245)</f>
        <v>0</v>
      </c>
      <c r="AR237" s="128" t="s">
        <v>155</v>
      </c>
      <c r="AT237" s="129" t="s">
        <v>71</v>
      </c>
      <c r="AU237" s="129" t="s">
        <v>79</v>
      </c>
      <c r="AY237" s="128" t="s">
        <v>149</v>
      </c>
      <c r="BK237" s="130">
        <f>SUM(BK238:BK245)</f>
        <v>5851.8499999999995</v>
      </c>
    </row>
    <row r="238" spans="2:65" s="1" customFormat="1" ht="38.25" customHeight="1">
      <c r="B238" s="132"/>
      <c r="C238" s="133" t="s">
        <v>498</v>
      </c>
      <c r="D238" s="133" t="s">
        <v>150</v>
      </c>
      <c r="E238" s="134" t="s">
        <v>499</v>
      </c>
      <c r="F238" s="189" t="s">
        <v>500</v>
      </c>
      <c r="G238" s="189"/>
      <c r="H238" s="189"/>
      <c r="I238" s="189"/>
      <c r="J238" s="135" t="s">
        <v>182</v>
      </c>
      <c r="K238" s="136">
        <v>317.72000000000003</v>
      </c>
      <c r="L238" s="190">
        <v>2.61</v>
      </c>
      <c r="M238" s="190"/>
      <c r="N238" s="190">
        <f t="shared" ref="N238:N245" si="50">ROUND(L238*K238,2)</f>
        <v>829.25</v>
      </c>
      <c r="O238" s="190"/>
      <c r="P238" s="190"/>
      <c r="Q238" s="190"/>
      <c r="R238" s="137"/>
      <c r="T238" s="138" t="s">
        <v>5</v>
      </c>
      <c r="U238" s="40" t="s">
        <v>39</v>
      </c>
      <c r="V238" s="139">
        <v>0.23599999999999999</v>
      </c>
      <c r="W238" s="139">
        <f t="shared" ref="W238:W245" si="51">V238*K238</f>
        <v>74.981920000000002</v>
      </c>
      <c r="X238" s="139">
        <v>2.9999999999999997E-4</v>
      </c>
      <c r="Y238" s="139">
        <f t="shared" ref="Y238:Y245" si="52">X238*K238</f>
        <v>9.5315999999999998E-2</v>
      </c>
      <c r="Z238" s="139">
        <v>0</v>
      </c>
      <c r="AA238" s="140">
        <f t="shared" ref="AA238:AA245" si="53">Z238*K238</f>
        <v>0</v>
      </c>
      <c r="AR238" s="18" t="s">
        <v>214</v>
      </c>
      <c r="AT238" s="18" t="s">
        <v>150</v>
      </c>
      <c r="AU238" s="18" t="s">
        <v>155</v>
      </c>
      <c r="AY238" s="18" t="s">
        <v>149</v>
      </c>
      <c r="BE238" s="141">
        <f t="shared" ref="BE238:BE245" si="54">IF(U238="základná",N238,0)</f>
        <v>0</v>
      </c>
      <c r="BF238" s="141">
        <f t="shared" ref="BF238:BF245" si="55">IF(U238="znížená",N238,0)</f>
        <v>829.25</v>
      </c>
      <c r="BG238" s="141">
        <f t="shared" ref="BG238:BG245" si="56">IF(U238="zákl. prenesená",N238,0)</f>
        <v>0</v>
      </c>
      <c r="BH238" s="141">
        <f t="shared" ref="BH238:BH245" si="57">IF(U238="zníž. prenesená",N238,0)</f>
        <v>0</v>
      </c>
      <c r="BI238" s="141">
        <f t="shared" ref="BI238:BI245" si="58">IF(U238="nulová",N238,0)</f>
        <v>0</v>
      </c>
      <c r="BJ238" s="18" t="s">
        <v>155</v>
      </c>
      <c r="BK238" s="141">
        <f t="shared" ref="BK238:BK245" si="59">ROUND(L238*K238,2)</f>
        <v>829.25</v>
      </c>
      <c r="BL238" s="18" t="s">
        <v>214</v>
      </c>
      <c r="BM238" s="18" t="s">
        <v>501</v>
      </c>
    </row>
    <row r="239" spans="2:65" s="1" customFormat="1" ht="25.5" customHeight="1">
      <c r="B239" s="132"/>
      <c r="C239" s="142" t="s">
        <v>502</v>
      </c>
      <c r="D239" s="142" t="s">
        <v>420</v>
      </c>
      <c r="E239" s="143" t="s">
        <v>503</v>
      </c>
      <c r="F239" s="201" t="s">
        <v>504</v>
      </c>
      <c r="G239" s="201"/>
      <c r="H239" s="201"/>
      <c r="I239" s="201"/>
      <c r="J239" s="144" t="s">
        <v>182</v>
      </c>
      <c r="K239" s="145">
        <v>130.84299999999999</v>
      </c>
      <c r="L239" s="202">
        <v>10.89</v>
      </c>
      <c r="M239" s="202"/>
      <c r="N239" s="202">
        <f t="shared" si="50"/>
        <v>1424.88</v>
      </c>
      <c r="O239" s="190"/>
      <c r="P239" s="190"/>
      <c r="Q239" s="190"/>
      <c r="R239" s="137"/>
      <c r="T239" s="138" t="s">
        <v>5</v>
      </c>
      <c r="U239" s="40" t="s">
        <v>39</v>
      </c>
      <c r="V239" s="139">
        <v>0</v>
      </c>
      <c r="W239" s="139">
        <f t="shared" si="51"/>
        <v>0</v>
      </c>
      <c r="X239" s="139">
        <v>4.3200000000000001E-3</v>
      </c>
      <c r="Y239" s="139">
        <f t="shared" si="52"/>
        <v>0.56524175999999993</v>
      </c>
      <c r="Z239" s="139">
        <v>0</v>
      </c>
      <c r="AA239" s="140">
        <f t="shared" si="53"/>
        <v>0</v>
      </c>
      <c r="AR239" s="18" t="s">
        <v>278</v>
      </c>
      <c r="AT239" s="18" t="s">
        <v>420</v>
      </c>
      <c r="AU239" s="18" t="s">
        <v>155</v>
      </c>
      <c r="AY239" s="18" t="s">
        <v>149</v>
      </c>
      <c r="BE239" s="141">
        <f t="shared" si="54"/>
        <v>0</v>
      </c>
      <c r="BF239" s="141">
        <f t="shared" si="55"/>
        <v>1424.88</v>
      </c>
      <c r="BG239" s="141">
        <f t="shared" si="56"/>
        <v>0</v>
      </c>
      <c r="BH239" s="141">
        <f t="shared" si="57"/>
        <v>0</v>
      </c>
      <c r="BI239" s="141">
        <f t="shared" si="58"/>
        <v>0</v>
      </c>
      <c r="BJ239" s="18" t="s">
        <v>155</v>
      </c>
      <c r="BK239" s="141">
        <f t="shared" si="59"/>
        <v>1424.88</v>
      </c>
      <c r="BL239" s="18" t="s">
        <v>214</v>
      </c>
      <c r="BM239" s="18" t="s">
        <v>505</v>
      </c>
    </row>
    <row r="240" spans="2:65" s="1" customFormat="1" ht="25.5" customHeight="1">
      <c r="B240" s="132"/>
      <c r="C240" s="142" t="s">
        <v>506</v>
      </c>
      <c r="D240" s="142" t="s">
        <v>420</v>
      </c>
      <c r="E240" s="143" t="s">
        <v>507</v>
      </c>
      <c r="F240" s="201" t="s">
        <v>508</v>
      </c>
      <c r="G240" s="201"/>
      <c r="H240" s="201"/>
      <c r="I240" s="201"/>
      <c r="J240" s="144" t="s">
        <v>182</v>
      </c>
      <c r="K240" s="145">
        <v>202.76300000000001</v>
      </c>
      <c r="L240" s="202">
        <v>7.6</v>
      </c>
      <c r="M240" s="202"/>
      <c r="N240" s="202">
        <f t="shared" si="50"/>
        <v>1541</v>
      </c>
      <c r="O240" s="190"/>
      <c r="P240" s="190"/>
      <c r="Q240" s="190"/>
      <c r="R240" s="137"/>
      <c r="T240" s="138" t="s">
        <v>5</v>
      </c>
      <c r="U240" s="40" t="s">
        <v>39</v>
      </c>
      <c r="V240" s="139">
        <v>0</v>
      </c>
      <c r="W240" s="139">
        <f t="shared" si="51"/>
        <v>0</v>
      </c>
      <c r="X240" s="139">
        <v>2.5500000000000002E-3</v>
      </c>
      <c r="Y240" s="139">
        <f t="shared" si="52"/>
        <v>0.51704565000000002</v>
      </c>
      <c r="Z240" s="139">
        <v>0</v>
      </c>
      <c r="AA240" s="140">
        <f t="shared" si="53"/>
        <v>0</v>
      </c>
      <c r="AR240" s="18" t="s">
        <v>278</v>
      </c>
      <c r="AT240" s="18" t="s">
        <v>420</v>
      </c>
      <c r="AU240" s="18" t="s">
        <v>155</v>
      </c>
      <c r="AY240" s="18" t="s">
        <v>149</v>
      </c>
      <c r="BE240" s="141">
        <f t="shared" si="54"/>
        <v>0</v>
      </c>
      <c r="BF240" s="141">
        <f t="shared" si="55"/>
        <v>1541</v>
      </c>
      <c r="BG240" s="141">
        <f t="shared" si="56"/>
        <v>0</v>
      </c>
      <c r="BH240" s="141">
        <f t="shared" si="57"/>
        <v>0</v>
      </c>
      <c r="BI240" s="141">
        <f t="shared" si="58"/>
        <v>0</v>
      </c>
      <c r="BJ240" s="18" t="s">
        <v>155</v>
      </c>
      <c r="BK240" s="141">
        <f t="shared" si="59"/>
        <v>1541</v>
      </c>
      <c r="BL240" s="18" t="s">
        <v>214</v>
      </c>
      <c r="BM240" s="18" t="s">
        <v>509</v>
      </c>
    </row>
    <row r="241" spans="2:65" s="1" customFormat="1" ht="16.5" customHeight="1">
      <c r="B241" s="132"/>
      <c r="C241" s="133" t="s">
        <v>510</v>
      </c>
      <c r="D241" s="133" t="s">
        <v>150</v>
      </c>
      <c r="E241" s="134" t="s">
        <v>511</v>
      </c>
      <c r="F241" s="189" t="s">
        <v>512</v>
      </c>
      <c r="G241" s="189"/>
      <c r="H241" s="189"/>
      <c r="I241" s="189"/>
      <c r="J241" s="135" t="s">
        <v>182</v>
      </c>
      <c r="K241" s="136">
        <v>144.58799999999999</v>
      </c>
      <c r="L241" s="190">
        <v>0.61</v>
      </c>
      <c r="M241" s="190"/>
      <c r="N241" s="190">
        <f t="shared" si="50"/>
        <v>88.2</v>
      </c>
      <c r="O241" s="190"/>
      <c r="P241" s="190"/>
      <c r="Q241" s="190"/>
      <c r="R241" s="137"/>
      <c r="T241" s="138" t="s">
        <v>5</v>
      </c>
      <c r="U241" s="40" t="s">
        <v>39</v>
      </c>
      <c r="V241" s="139">
        <v>4.4999999999999998E-2</v>
      </c>
      <c r="W241" s="139">
        <f t="shared" si="51"/>
        <v>6.5064599999999997</v>
      </c>
      <c r="X241" s="139">
        <v>0</v>
      </c>
      <c r="Y241" s="139">
        <f t="shared" si="52"/>
        <v>0</v>
      </c>
      <c r="Z241" s="139">
        <v>0</v>
      </c>
      <c r="AA241" s="140">
        <f t="shared" si="53"/>
        <v>0</v>
      </c>
      <c r="AR241" s="18" t="s">
        <v>214</v>
      </c>
      <c r="AT241" s="18" t="s">
        <v>150</v>
      </c>
      <c r="AU241" s="18" t="s">
        <v>155</v>
      </c>
      <c r="AY241" s="18" t="s">
        <v>149</v>
      </c>
      <c r="BE241" s="141">
        <f t="shared" si="54"/>
        <v>0</v>
      </c>
      <c r="BF241" s="141">
        <f t="shared" si="55"/>
        <v>88.2</v>
      </c>
      <c r="BG241" s="141">
        <f t="shared" si="56"/>
        <v>0</v>
      </c>
      <c r="BH241" s="141">
        <f t="shared" si="57"/>
        <v>0</v>
      </c>
      <c r="BI241" s="141">
        <f t="shared" si="58"/>
        <v>0</v>
      </c>
      <c r="BJ241" s="18" t="s">
        <v>155</v>
      </c>
      <c r="BK241" s="141">
        <f t="shared" si="59"/>
        <v>88.2</v>
      </c>
      <c r="BL241" s="18" t="s">
        <v>214</v>
      </c>
      <c r="BM241" s="18" t="s">
        <v>513</v>
      </c>
    </row>
    <row r="242" spans="2:65" s="1" customFormat="1" ht="38.25" customHeight="1">
      <c r="B242" s="132"/>
      <c r="C242" s="142" t="s">
        <v>514</v>
      </c>
      <c r="D242" s="142" t="s">
        <v>420</v>
      </c>
      <c r="E242" s="143" t="s">
        <v>515</v>
      </c>
      <c r="F242" s="201" t="s">
        <v>516</v>
      </c>
      <c r="G242" s="201"/>
      <c r="H242" s="201"/>
      <c r="I242" s="201"/>
      <c r="J242" s="144" t="s">
        <v>182</v>
      </c>
      <c r="K242" s="145">
        <v>166.27600000000001</v>
      </c>
      <c r="L242" s="202">
        <v>0.64</v>
      </c>
      <c r="M242" s="202"/>
      <c r="N242" s="202">
        <f t="shared" si="50"/>
        <v>106.42</v>
      </c>
      <c r="O242" s="190"/>
      <c r="P242" s="190"/>
      <c r="Q242" s="190"/>
      <c r="R242" s="137"/>
      <c r="T242" s="138" t="s">
        <v>5</v>
      </c>
      <c r="U242" s="40" t="s">
        <v>39</v>
      </c>
      <c r="V242" s="139">
        <v>0</v>
      </c>
      <c r="W242" s="139">
        <f t="shared" si="51"/>
        <v>0</v>
      </c>
      <c r="X242" s="139">
        <v>1E-4</v>
      </c>
      <c r="Y242" s="139">
        <f t="shared" si="52"/>
        <v>1.6627600000000003E-2</v>
      </c>
      <c r="Z242" s="139">
        <v>0</v>
      </c>
      <c r="AA242" s="140">
        <f t="shared" si="53"/>
        <v>0</v>
      </c>
      <c r="AR242" s="18" t="s">
        <v>278</v>
      </c>
      <c r="AT242" s="18" t="s">
        <v>420</v>
      </c>
      <c r="AU242" s="18" t="s">
        <v>155</v>
      </c>
      <c r="AY242" s="18" t="s">
        <v>149</v>
      </c>
      <c r="BE242" s="141">
        <f t="shared" si="54"/>
        <v>0</v>
      </c>
      <c r="BF242" s="141">
        <f t="shared" si="55"/>
        <v>106.42</v>
      </c>
      <c r="BG242" s="141">
        <f t="shared" si="56"/>
        <v>0</v>
      </c>
      <c r="BH242" s="141">
        <f t="shared" si="57"/>
        <v>0</v>
      </c>
      <c r="BI242" s="141">
        <f t="shared" si="58"/>
        <v>0</v>
      </c>
      <c r="BJ242" s="18" t="s">
        <v>155</v>
      </c>
      <c r="BK242" s="141">
        <f t="shared" si="59"/>
        <v>106.42</v>
      </c>
      <c r="BL242" s="18" t="s">
        <v>214</v>
      </c>
      <c r="BM242" s="18" t="s">
        <v>517</v>
      </c>
    </row>
    <row r="243" spans="2:65" s="1" customFormat="1" ht="38.25" customHeight="1">
      <c r="B243" s="132"/>
      <c r="C243" s="133" t="s">
        <v>518</v>
      </c>
      <c r="D243" s="133" t="s">
        <v>150</v>
      </c>
      <c r="E243" s="134" t="s">
        <v>519</v>
      </c>
      <c r="F243" s="189" t="s">
        <v>520</v>
      </c>
      <c r="G243" s="189"/>
      <c r="H243" s="189"/>
      <c r="I243" s="189"/>
      <c r="J243" s="135" t="s">
        <v>182</v>
      </c>
      <c r="K243" s="136">
        <v>144.58799999999999</v>
      </c>
      <c r="L243" s="190">
        <v>0.69</v>
      </c>
      <c r="M243" s="190"/>
      <c r="N243" s="190">
        <f t="shared" si="50"/>
        <v>99.77</v>
      </c>
      <c r="O243" s="190"/>
      <c r="P243" s="190"/>
      <c r="Q243" s="190"/>
      <c r="R243" s="137"/>
      <c r="T243" s="138" t="s">
        <v>5</v>
      </c>
      <c r="U243" s="40" t="s">
        <v>39</v>
      </c>
      <c r="V243" s="139">
        <v>6.4638000000000001E-2</v>
      </c>
      <c r="W243" s="139">
        <f t="shared" si="51"/>
        <v>9.3458791439999995</v>
      </c>
      <c r="X243" s="139">
        <v>0</v>
      </c>
      <c r="Y243" s="139">
        <f t="shared" si="52"/>
        <v>0</v>
      </c>
      <c r="Z243" s="139">
        <v>0</v>
      </c>
      <c r="AA243" s="140">
        <f t="shared" si="53"/>
        <v>0</v>
      </c>
      <c r="AR243" s="18" t="s">
        <v>214</v>
      </c>
      <c r="AT243" s="18" t="s">
        <v>150</v>
      </c>
      <c r="AU243" s="18" t="s">
        <v>155</v>
      </c>
      <c r="AY243" s="18" t="s">
        <v>149</v>
      </c>
      <c r="BE243" s="141">
        <f t="shared" si="54"/>
        <v>0</v>
      </c>
      <c r="BF243" s="141">
        <f t="shared" si="55"/>
        <v>99.77</v>
      </c>
      <c r="BG243" s="141">
        <f t="shared" si="56"/>
        <v>0</v>
      </c>
      <c r="BH243" s="141">
        <f t="shared" si="57"/>
        <v>0</v>
      </c>
      <c r="BI243" s="141">
        <f t="shared" si="58"/>
        <v>0</v>
      </c>
      <c r="BJ243" s="18" t="s">
        <v>155</v>
      </c>
      <c r="BK243" s="141">
        <f t="shared" si="59"/>
        <v>99.77</v>
      </c>
      <c r="BL243" s="18" t="s">
        <v>214</v>
      </c>
      <c r="BM243" s="18" t="s">
        <v>521</v>
      </c>
    </row>
    <row r="244" spans="2:65" s="1" customFormat="1" ht="25.5" customHeight="1">
      <c r="B244" s="132"/>
      <c r="C244" s="142" t="s">
        <v>522</v>
      </c>
      <c r="D244" s="142" t="s">
        <v>420</v>
      </c>
      <c r="E244" s="143" t="s">
        <v>523</v>
      </c>
      <c r="F244" s="201" t="s">
        <v>524</v>
      </c>
      <c r="G244" s="201"/>
      <c r="H244" s="201"/>
      <c r="I244" s="201"/>
      <c r="J244" s="144" t="s">
        <v>182</v>
      </c>
      <c r="K244" s="145">
        <v>147.47999999999999</v>
      </c>
      <c r="L244" s="202">
        <v>11.19</v>
      </c>
      <c r="M244" s="202"/>
      <c r="N244" s="202">
        <f t="shared" si="50"/>
        <v>1650.3</v>
      </c>
      <c r="O244" s="190"/>
      <c r="P244" s="190"/>
      <c r="Q244" s="190"/>
      <c r="R244" s="137"/>
      <c r="T244" s="138" t="s">
        <v>5</v>
      </c>
      <c r="U244" s="40" t="s">
        <v>39</v>
      </c>
      <c r="V244" s="139">
        <v>0</v>
      </c>
      <c r="W244" s="139">
        <f t="shared" si="51"/>
        <v>0</v>
      </c>
      <c r="X244" s="139">
        <v>2.5499999999999998E-2</v>
      </c>
      <c r="Y244" s="139">
        <f t="shared" si="52"/>
        <v>3.7607399999999993</v>
      </c>
      <c r="Z244" s="139">
        <v>0</v>
      </c>
      <c r="AA244" s="140">
        <f t="shared" si="53"/>
        <v>0</v>
      </c>
      <c r="AR244" s="18" t="s">
        <v>278</v>
      </c>
      <c r="AT244" s="18" t="s">
        <v>420</v>
      </c>
      <c r="AU244" s="18" t="s">
        <v>155</v>
      </c>
      <c r="AY244" s="18" t="s">
        <v>149</v>
      </c>
      <c r="BE244" s="141">
        <f t="shared" si="54"/>
        <v>0</v>
      </c>
      <c r="BF244" s="141">
        <f t="shared" si="55"/>
        <v>1650.3</v>
      </c>
      <c r="BG244" s="141">
        <f t="shared" si="56"/>
        <v>0</v>
      </c>
      <c r="BH244" s="141">
        <f t="shared" si="57"/>
        <v>0</v>
      </c>
      <c r="BI244" s="141">
        <f t="shared" si="58"/>
        <v>0</v>
      </c>
      <c r="BJ244" s="18" t="s">
        <v>155</v>
      </c>
      <c r="BK244" s="141">
        <f t="shared" si="59"/>
        <v>1650.3</v>
      </c>
      <c r="BL244" s="18" t="s">
        <v>214</v>
      </c>
      <c r="BM244" s="18" t="s">
        <v>525</v>
      </c>
    </row>
    <row r="245" spans="2:65" s="1" customFormat="1" ht="25.5" customHeight="1">
      <c r="B245" s="132"/>
      <c r="C245" s="133" t="s">
        <v>526</v>
      </c>
      <c r="D245" s="133" t="s">
        <v>150</v>
      </c>
      <c r="E245" s="134" t="s">
        <v>527</v>
      </c>
      <c r="F245" s="189" t="s">
        <v>528</v>
      </c>
      <c r="G245" s="189"/>
      <c r="H245" s="189"/>
      <c r="I245" s="189"/>
      <c r="J245" s="135" t="s">
        <v>203</v>
      </c>
      <c r="K245" s="136">
        <v>4.9550000000000001</v>
      </c>
      <c r="L245" s="190">
        <v>22.61</v>
      </c>
      <c r="M245" s="190"/>
      <c r="N245" s="190">
        <f t="shared" si="50"/>
        <v>112.03</v>
      </c>
      <c r="O245" s="190"/>
      <c r="P245" s="190"/>
      <c r="Q245" s="190"/>
      <c r="R245" s="137"/>
      <c r="T245" s="138" t="s">
        <v>5</v>
      </c>
      <c r="U245" s="40" t="s">
        <v>39</v>
      </c>
      <c r="V245" s="139">
        <v>1.782</v>
      </c>
      <c r="W245" s="139">
        <f t="shared" si="51"/>
        <v>8.8298100000000002</v>
      </c>
      <c r="X245" s="139">
        <v>0</v>
      </c>
      <c r="Y245" s="139">
        <f t="shared" si="52"/>
        <v>0</v>
      </c>
      <c r="Z245" s="139">
        <v>0</v>
      </c>
      <c r="AA245" s="140">
        <f t="shared" si="53"/>
        <v>0</v>
      </c>
      <c r="AR245" s="18" t="s">
        <v>214</v>
      </c>
      <c r="AT245" s="18" t="s">
        <v>150</v>
      </c>
      <c r="AU245" s="18" t="s">
        <v>155</v>
      </c>
      <c r="AY245" s="18" t="s">
        <v>149</v>
      </c>
      <c r="BE245" s="141">
        <f t="shared" si="54"/>
        <v>0</v>
      </c>
      <c r="BF245" s="141">
        <f t="shared" si="55"/>
        <v>112.03</v>
      </c>
      <c r="BG245" s="141">
        <f t="shared" si="56"/>
        <v>0</v>
      </c>
      <c r="BH245" s="141">
        <f t="shared" si="57"/>
        <v>0</v>
      </c>
      <c r="BI245" s="141">
        <f t="shared" si="58"/>
        <v>0</v>
      </c>
      <c r="BJ245" s="18" t="s">
        <v>155</v>
      </c>
      <c r="BK245" s="141">
        <f t="shared" si="59"/>
        <v>112.03</v>
      </c>
      <c r="BL245" s="18" t="s">
        <v>214</v>
      </c>
      <c r="BM245" s="18" t="s">
        <v>529</v>
      </c>
    </row>
    <row r="246" spans="2:65" s="9" customFormat="1" ht="29.85" customHeight="1">
      <c r="B246" s="121"/>
      <c r="C246" s="122"/>
      <c r="D246" s="131" t="s">
        <v>118</v>
      </c>
      <c r="E246" s="131"/>
      <c r="F246" s="131"/>
      <c r="G246" s="131"/>
      <c r="H246" s="131"/>
      <c r="I246" s="131"/>
      <c r="J246" s="131"/>
      <c r="K246" s="131"/>
      <c r="L246" s="131"/>
      <c r="M246" s="131"/>
      <c r="N246" s="197">
        <f>BK246</f>
        <v>759.94</v>
      </c>
      <c r="O246" s="198"/>
      <c r="P246" s="198"/>
      <c r="Q246" s="198"/>
      <c r="R246" s="124"/>
      <c r="T246" s="125"/>
      <c r="U246" s="122"/>
      <c r="V246" s="122"/>
      <c r="W246" s="126">
        <f>W247</f>
        <v>4.1000000000000002E-2</v>
      </c>
      <c r="X246" s="122"/>
      <c r="Y246" s="126">
        <f>Y247</f>
        <v>2.7E-4</v>
      </c>
      <c r="Z246" s="122"/>
      <c r="AA246" s="127">
        <f>AA247</f>
        <v>0</v>
      </c>
      <c r="AR246" s="128" t="s">
        <v>155</v>
      </c>
      <c r="AT246" s="129" t="s">
        <v>71</v>
      </c>
      <c r="AU246" s="129" t="s">
        <v>79</v>
      </c>
      <c r="AY246" s="128" t="s">
        <v>149</v>
      </c>
      <c r="BK246" s="130">
        <f>BK247</f>
        <v>759.94</v>
      </c>
    </row>
    <row r="247" spans="2:65" s="1" customFormat="1" ht="16.5" customHeight="1">
      <c r="B247" s="132"/>
      <c r="C247" s="133" t="s">
        <v>530</v>
      </c>
      <c r="D247" s="133" t="s">
        <v>150</v>
      </c>
      <c r="E247" s="134" t="s">
        <v>531</v>
      </c>
      <c r="F247" s="189" t="s">
        <v>532</v>
      </c>
      <c r="G247" s="189"/>
      <c r="H247" s="189"/>
      <c r="I247" s="189"/>
      <c r="J247" s="135" t="s">
        <v>329</v>
      </c>
      <c r="K247" s="136">
        <v>1</v>
      </c>
      <c r="L247" s="190">
        <v>759.94</v>
      </c>
      <c r="M247" s="190"/>
      <c r="N247" s="190">
        <f>ROUND(L247*K247,2)</f>
        <v>759.94</v>
      </c>
      <c r="O247" s="190"/>
      <c r="P247" s="190"/>
      <c r="Q247" s="190"/>
      <c r="R247" s="137"/>
      <c r="T247" s="138" t="s">
        <v>5</v>
      </c>
      <c r="U247" s="40" t="s">
        <v>39</v>
      </c>
      <c r="V247" s="139">
        <v>4.1000000000000002E-2</v>
      </c>
      <c r="W247" s="139">
        <f>V247*K247</f>
        <v>4.1000000000000002E-2</v>
      </c>
      <c r="X247" s="139">
        <v>2.7E-4</v>
      </c>
      <c r="Y247" s="139">
        <f>X247*K247</f>
        <v>2.7E-4</v>
      </c>
      <c r="Z247" s="139">
        <v>0</v>
      </c>
      <c r="AA247" s="140">
        <f>Z247*K247</f>
        <v>0</v>
      </c>
      <c r="AR247" s="18" t="s">
        <v>214</v>
      </c>
      <c r="AT247" s="18" t="s">
        <v>150</v>
      </c>
      <c r="AU247" s="18" t="s">
        <v>155</v>
      </c>
      <c r="AY247" s="18" t="s">
        <v>149</v>
      </c>
      <c r="BE247" s="141">
        <f>IF(U247="základná",N247,0)</f>
        <v>0</v>
      </c>
      <c r="BF247" s="141">
        <f>IF(U247="znížená",N247,0)</f>
        <v>759.94</v>
      </c>
      <c r="BG247" s="141">
        <f>IF(U247="zákl. prenesená",N247,0)</f>
        <v>0</v>
      </c>
      <c r="BH247" s="141">
        <f>IF(U247="zníž. prenesená",N247,0)</f>
        <v>0</v>
      </c>
      <c r="BI247" s="141">
        <f>IF(U247="nulová",N247,0)</f>
        <v>0</v>
      </c>
      <c r="BJ247" s="18" t="s">
        <v>155</v>
      </c>
      <c r="BK247" s="141">
        <f>ROUND(L247*K247,2)</f>
        <v>759.94</v>
      </c>
      <c r="BL247" s="18" t="s">
        <v>214</v>
      </c>
      <c r="BM247" s="18" t="s">
        <v>533</v>
      </c>
    </row>
    <row r="248" spans="2:65" s="9" customFormat="1" ht="29.85" customHeight="1">
      <c r="B248" s="121"/>
      <c r="C248" s="122"/>
      <c r="D248" s="131" t="s">
        <v>119</v>
      </c>
      <c r="E248" s="131"/>
      <c r="F248" s="131"/>
      <c r="G248" s="131"/>
      <c r="H248" s="131"/>
      <c r="I248" s="131"/>
      <c r="J248" s="131"/>
      <c r="K248" s="131"/>
      <c r="L248" s="131"/>
      <c r="M248" s="131"/>
      <c r="N248" s="197">
        <f>BK248</f>
        <v>1075.7</v>
      </c>
      <c r="O248" s="198"/>
      <c r="P248" s="198"/>
      <c r="Q248" s="198"/>
      <c r="R248" s="124"/>
      <c r="T248" s="125"/>
      <c r="U248" s="122"/>
      <c r="V248" s="122"/>
      <c r="W248" s="126">
        <f>SUM(W249:W252)</f>
        <v>1.1719999999999999</v>
      </c>
      <c r="X248" s="122"/>
      <c r="Y248" s="126">
        <f>SUM(Y249:Y252)</f>
        <v>1.6799999999999999E-3</v>
      </c>
      <c r="Z248" s="122"/>
      <c r="AA248" s="127">
        <f>SUM(AA249:AA252)</f>
        <v>3.5920000000000001E-2</v>
      </c>
      <c r="AR248" s="128" t="s">
        <v>155</v>
      </c>
      <c r="AT248" s="129" t="s">
        <v>71</v>
      </c>
      <c r="AU248" s="129" t="s">
        <v>79</v>
      </c>
      <c r="AY248" s="128" t="s">
        <v>149</v>
      </c>
      <c r="BK248" s="130">
        <f>SUM(BK249:BK252)</f>
        <v>1075.7</v>
      </c>
    </row>
    <row r="249" spans="2:65" s="1" customFormat="1" ht="25.5" customHeight="1">
      <c r="B249" s="132"/>
      <c r="C249" s="133" t="s">
        <v>534</v>
      </c>
      <c r="D249" s="133" t="s">
        <v>150</v>
      </c>
      <c r="E249" s="134" t="s">
        <v>535</v>
      </c>
      <c r="F249" s="189" t="s">
        <v>536</v>
      </c>
      <c r="G249" s="189"/>
      <c r="H249" s="189"/>
      <c r="I249" s="189"/>
      <c r="J249" s="135" t="s">
        <v>329</v>
      </c>
      <c r="K249" s="136">
        <v>1</v>
      </c>
      <c r="L249" s="190">
        <v>152.28</v>
      </c>
      <c r="M249" s="190"/>
      <c r="N249" s="190">
        <f>ROUND(L249*K249,2)</f>
        <v>152.28</v>
      </c>
      <c r="O249" s="190"/>
      <c r="P249" s="190"/>
      <c r="Q249" s="190"/>
      <c r="R249" s="137"/>
      <c r="T249" s="138" t="s">
        <v>5</v>
      </c>
      <c r="U249" s="40" t="s">
        <v>39</v>
      </c>
      <c r="V249" s="139">
        <v>0.83</v>
      </c>
      <c r="W249" s="139">
        <f>V249*K249</f>
        <v>0.83</v>
      </c>
      <c r="X249" s="139">
        <v>0</v>
      </c>
      <c r="Y249" s="139">
        <f>X249*K249</f>
        <v>0</v>
      </c>
      <c r="Z249" s="139">
        <v>3.5920000000000001E-2</v>
      </c>
      <c r="AA249" s="140">
        <f>Z249*K249</f>
        <v>3.5920000000000001E-2</v>
      </c>
      <c r="AR249" s="18" t="s">
        <v>214</v>
      </c>
      <c r="AT249" s="18" t="s">
        <v>150</v>
      </c>
      <c r="AU249" s="18" t="s">
        <v>155</v>
      </c>
      <c r="AY249" s="18" t="s">
        <v>149</v>
      </c>
      <c r="BE249" s="141">
        <f>IF(U249="základná",N249,0)</f>
        <v>0</v>
      </c>
      <c r="BF249" s="141">
        <f>IF(U249="znížená",N249,0)</f>
        <v>152.28</v>
      </c>
      <c r="BG249" s="141">
        <f>IF(U249="zákl. prenesená",N249,0)</f>
        <v>0</v>
      </c>
      <c r="BH249" s="141">
        <f>IF(U249="zníž. prenesená",N249,0)</f>
        <v>0</v>
      </c>
      <c r="BI249" s="141">
        <f>IF(U249="nulová",N249,0)</f>
        <v>0</v>
      </c>
      <c r="BJ249" s="18" t="s">
        <v>155</v>
      </c>
      <c r="BK249" s="141">
        <f>ROUND(L249*K249,2)</f>
        <v>152.28</v>
      </c>
      <c r="BL249" s="18" t="s">
        <v>214</v>
      </c>
      <c r="BM249" s="18" t="s">
        <v>537</v>
      </c>
    </row>
    <row r="250" spans="2:65" s="1" customFormat="1" ht="16.5" customHeight="1">
      <c r="B250" s="132"/>
      <c r="C250" s="133" t="s">
        <v>538</v>
      </c>
      <c r="D250" s="133" t="s">
        <v>150</v>
      </c>
      <c r="E250" s="134" t="s">
        <v>539</v>
      </c>
      <c r="F250" s="189" t="s">
        <v>540</v>
      </c>
      <c r="G250" s="189"/>
      <c r="H250" s="189"/>
      <c r="I250" s="189"/>
      <c r="J250" s="135" t="s">
        <v>329</v>
      </c>
      <c r="K250" s="136">
        <v>1</v>
      </c>
      <c r="L250" s="190">
        <v>863.98</v>
      </c>
      <c r="M250" s="190"/>
      <c r="N250" s="190">
        <f>ROUND(L250*K250,2)</f>
        <v>863.98</v>
      </c>
      <c r="O250" s="190"/>
      <c r="P250" s="190"/>
      <c r="Q250" s="190"/>
      <c r="R250" s="137"/>
      <c r="T250" s="138" t="s">
        <v>5</v>
      </c>
      <c r="U250" s="40" t="s">
        <v>39</v>
      </c>
      <c r="V250" s="139">
        <v>0.316</v>
      </c>
      <c r="W250" s="139">
        <f>V250*K250</f>
        <v>0.316</v>
      </c>
      <c r="X250" s="139">
        <v>4.8000000000000001E-4</v>
      </c>
      <c r="Y250" s="139">
        <f>X250*K250</f>
        <v>4.8000000000000001E-4</v>
      </c>
      <c r="Z250" s="139">
        <v>0</v>
      </c>
      <c r="AA250" s="140">
        <f>Z250*K250</f>
        <v>0</v>
      </c>
      <c r="AR250" s="18" t="s">
        <v>214</v>
      </c>
      <c r="AT250" s="18" t="s">
        <v>150</v>
      </c>
      <c r="AU250" s="18" t="s">
        <v>155</v>
      </c>
      <c r="AY250" s="18" t="s">
        <v>149</v>
      </c>
      <c r="BE250" s="141">
        <f>IF(U250="základná",N250,0)</f>
        <v>0</v>
      </c>
      <c r="BF250" s="141">
        <f>IF(U250="znížená",N250,0)</f>
        <v>863.98</v>
      </c>
      <c r="BG250" s="141">
        <f>IF(U250="zákl. prenesená",N250,0)</f>
        <v>0</v>
      </c>
      <c r="BH250" s="141">
        <f>IF(U250="zníž. prenesená",N250,0)</f>
        <v>0</v>
      </c>
      <c r="BI250" s="141">
        <f>IF(U250="nulová",N250,0)</f>
        <v>0</v>
      </c>
      <c r="BJ250" s="18" t="s">
        <v>155</v>
      </c>
      <c r="BK250" s="141">
        <f>ROUND(L250*K250,2)</f>
        <v>863.98</v>
      </c>
      <c r="BL250" s="18" t="s">
        <v>214</v>
      </c>
      <c r="BM250" s="18" t="s">
        <v>541</v>
      </c>
    </row>
    <row r="251" spans="2:65" s="1" customFormat="1" ht="25.5" customHeight="1">
      <c r="B251" s="132"/>
      <c r="C251" s="133" t="s">
        <v>542</v>
      </c>
      <c r="D251" s="133" t="s">
        <v>150</v>
      </c>
      <c r="E251" s="134" t="s">
        <v>543</v>
      </c>
      <c r="F251" s="189" t="s">
        <v>544</v>
      </c>
      <c r="G251" s="189"/>
      <c r="H251" s="189"/>
      <c r="I251" s="189"/>
      <c r="J251" s="135" t="s">
        <v>212</v>
      </c>
      <c r="K251" s="136">
        <v>2</v>
      </c>
      <c r="L251" s="190">
        <v>3.51</v>
      </c>
      <c r="M251" s="190"/>
      <c r="N251" s="190">
        <f>ROUND(L251*K251,2)</f>
        <v>7.02</v>
      </c>
      <c r="O251" s="190"/>
      <c r="P251" s="190"/>
      <c r="Q251" s="190"/>
      <c r="R251" s="137"/>
      <c r="T251" s="138" t="s">
        <v>5</v>
      </c>
      <c r="U251" s="40" t="s">
        <v>39</v>
      </c>
      <c r="V251" s="139">
        <v>1.2999999999999999E-2</v>
      </c>
      <c r="W251" s="139">
        <f>V251*K251</f>
        <v>2.5999999999999999E-2</v>
      </c>
      <c r="X251" s="139">
        <v>5.9999999999999995E-4</v>
      </c>
      <c r="Y251" s="139">
        <f>X251*K251</f>
        <v>1.1999999999999999E-3</v>
      </c>
      <c r="Z251" s="139">
        <v>0</v>
      </c>
      <c r="AA251" s="140">
        <f>Z251*K251</f>
        <v>0</v>
      </c>
      <c r="AR251" s="18" t="s">
        <v>214</v>
      </c>
      <c r="AT251" s="18" t="s">
        <v>150</v>
      </c>
      <c r="AU251" s="18" t="s">
        <v>155</v>
      </c>
      <c r="AY251" s="18" t="s">
        <v>149</v>
      </c>
      <c r="BE251" s="141">
        <f>IF(U251="základná",N251,0)</f>
        <v>0</v>
      </c>
      <c r="BF251" s="141">
        <f>IF(U251="znížená",N251,0)</f>
        <v>7.02</v>
      </c>
      <c r="BG251" s="141">
        <f>IF(U251="zákl. prenesená",N251,0)</f>
        <v>0</v>
      </c>
      <c r="BH251" s="141">
        <f>IF(U251="zníž. prenesená",N251,0)</f>
        <v>0</v>
      </c>
      <c r="BI251" s="141">
        <f>IF(U251="nulová",N251,0)</f>
        <v>0</v>
      </c>
      <c r="BJ251" s="18" t="s">
        <v>155</v>
      </c>
      <c r="BK251" s="141">
        <f>ROUND(L251*K251,2)</f>
        <v>7.02</v>
      </c>
      <c r="BL251" s="18" t="s">
        <v>214</v>
      </c>
      <c r="BM251" s="18" t="s">
        <v>545</v>
      </c>
    </row>
    <row r="252" spans="2:65" s="1" customFormat="1" ht="25.5" customHeight="1">
      <c r="B252" s="132"/>
      <c r="C252" s="142" t="s">
        <v>546</v>
      </c>
      <c r="D252" s="142" t="s">
        <v>420</v>
      </c>
      <c r="E252" s="143" t="s">
        <v>547</v>
      </c>
      <c r="F252" s="201" t="s">
        <v>548</v>
      </c>
      <c r="G252" s="201"/>
      <c r="H252" s="201"/>
      <c r="I252" s="201"/>
      <c r="J252" s="144" t="s">
        <v>212</v>
      </c>
      <c r="K252" s="145">
        <v>2</v>
      </c>
      <c r="L252" s="202">
        <v>26.21</v>
      </c>
      <c r="M252" s="202"/>
      <c r="N252" s="202">
        <f>ROUND(L252*K252,2)</f>
        <v>52.42</v>
      </c>
      <c r="O252" s="190"/>
      <c r="P252" s="190"/>
      <c r="Q252" s="190"/>
      <c r="R252" s="137"/>
      <c r="T252" s="138" t="s">
        <v>5</v>
      </c>
      <c r="U252" s="40" t="s">
        <v>39</v>
      </c>
      <c r="V252" s="139">
        <v>0</v>
      </c>
      <c r="W252" s="139">
        <f>V252*K252</f>
        <v>0</v>
      </c>
      <c r="X252" s="139">
        <v>0</v>
      </c>
      <c r="Y252" s="139">
        <f>X252*K252</f>
        <v>0</v>
      </c>
      <c r="Z252" s="139">
        <v>0</v>
      </c>
      <c r="AA252" s="140">
        <f>Z252*K252</f>
        <v>0</v>
      </c>
      <c r="AR252" s="18" t="s">
        <v>278</v>
      </c>
      <c r="AT252" s="18" t="s">
        <v>420</v>
      </c>
      <c r="AU252" s="18" t="s">
        <v>155</v>
      </c>
      <c r="AY252" s="18" t="s">
        <v>149</v>
      </c>
      <c r="BE252" s="141">
        <f>IF(U252="základná",N252,0)</f>
        <v>0</v>
      </c>
      <c r="BF252" s="141">
        <f>IF(U252="znížená",N252,0)</f>
        <v>52.42</v>
      </c>
      <c r="BG252" s="141">
        <f>IF(U252="zákl. prenesená",N252,0)</f>
        <v>0</v>
      </c>
      <c r="BH252" s="141">
        <f>IF(U252="zníž. prenesená",N252,0)</f>
        <v>0</v>
      </c>
      <c r="BI252" s="141">
        <f>IF(U252="nulová",N252,0)</f>
        <v>0</v>
      </c>
      <c r="BJ252" s="18" t="s">
        <v>155</v>
      </c>
      <c r="BK252" s="141">
        <f>ROUND(L252*K252,2)</f>
        <v>52.42</v>
      </c>
      <c r="BL252" s="18" t="s">
        <v>214</v>
      </c>
      <c r="BM252" s="18" t="s">
        <v>549</v>
      </c>
    </row>
    <row r="253" spans="2:65" s="9" customFormat="1" ht="29.85" customHeight="1">
      <c r="B253" s="121"/>
      <c r="C253" s="122"/>
      <c r="D253" s="131" t="s">
        <v>120</v>
      </c>
      <c r="E253" s="131"/>
      <c r="F253" s="131"/>
      <c r="G253" s="131"/>
      <c r="H253" s="131"/>
      <c r="I253" s="131"/>
      <c r="J253" s="131"/>
      <c r="K253" s="131"/>
      <c r="L253" s="131"/>
      <c r="M253" s="131"/>
      <c r="N253" s="197">
        <f>BK253</f>
        <v>1917.61</v>
      </c>
      <c r="O253" s="198"/>
      <c r="P253" s="198"/>
      <c r="Q253" s="198"/>
      <c r="R253" s="124"/>
      <c r="T253" s="125"/>
      <c r="U253" s="122"/>
      <c r="V253" s="122"/>
      <c r="W253" s="126">
        <f>SUM(W254:W274)</f>
        <v>20.223839999999999</v>
      </c>
      <c r="X253" s="122"/>
      <c r="Y253" s="126">
        <f>SUM(Y254:Y274)</f>
        <v>0.16044</v>
      </c>
      <c r="Z253" s="122"/>
      <c r="AA253" s="127">
        <f>SUM(AA254:AA274)</f>
        <v>5.8380000000000001E-2</v>
      </c>
      <c r="AR253" s="128" t="s">
        <v>155</v>
      </c>
      <c r="AT253" s="129" t="s">
        <v>71</v>
      </c>
      <c r="AU253" s="129" t="s">
        <v>79</v>
      </c>
      <c r="AY253" s="128" t="s">
        <v>149</v>
      </c>
      <c r="BK253" s="130">
        <f>SUM(BK254:BK274)</f>
        <v>1917.61</v>
      </c>
    </row>
    <row r="254" spans="2:65" s="1" customFormat="1" ht="25.5" customHeight="1">
      <c r="B254" s="132"/>
      <c r="C254" s="133" t="s">
        <v>550</v>
      </c>
      <c r="D254" s="133" t="s">
        <v>150</v>
      </c>
      <c r="E254" s="134" t="s">
        <v>551</v>
      </c>
      <c r="F254" s="189" t="s">
        <v>552</v>
      </c>
      <c r="G254" s="189"/>
      <c r="H254" s="189"/>
      <c r="I254" s="189"/>
      <c r="J254" s="135" t="s">
        <v>553</v>
      </c>
      <c r="K254" s="136">
        <v>1</v>
      </c>
      <c r="L254" s="190">
        <v>226.73</v>
      </c>
      <c r="M254" s="190"/>
      <c r="N254" s="190">
        <f t="shared" ref="N254:N274" si="60">ROUND(L254*K254,2)</f>
        <v>226.73</v>
      </c>
      <c r="O254" s="190"/>
      <c r="P254" s="190"/>
      <c r="Q254" s="190"/>
      <c r="R254" s="137"/>
      <c r="T254" s="138" t="s">
        <v>5</v>
      </c>
      <c r="U254" s="40" t="s">
        <v>39</v>
      </c>
      <c r="V254" s="139">
        <v>0.34200000000000003</v>
      </c>
      <c r="W254" s="139">
        <f t="shared" ref="W254:W274" si="61">V254*K254</f>
        <v>0.34200000000000003</v>
      </c>
      <c r="X254" s="139">
        <v>0</v>
      </c>
      <c r="Y254" s="139">
        <f t="shared" ref="Y254:Y274" si="62">X254*K254</f>
        <v>0</v>
      </c>
      <c r="Z254" s="139">
        <v>1.9460000000000002E-2</v>
      </c>
      <c r="AA254" s="140">
        <f t="shared" ref="AA254:AA274" si="63">Z254*K254</f>
        <v>1.9460000000000002E-2</v>
      </c>
      <c r="AR254" s="18" t="s">
        <v>214</v>
      </c>
      <c r="AT254" s="18" t="s">
        <v>150</v>
      </c>
      <c r="AU254" s="18" t="s">
        <v>155</v>
      </c>
      <c r="AY254" s="18" t="s">
        <v>149</v>
      </c>
      <c r="BE254" s="141">
        <f t="shared" ref="BE254:BE274" si="64">IF(U254="základná",N254,0)</f>
        <v>0</v>
      </c>
      <c r="BF254" s="141">
        <f t="shared" ref="BF254:BF274" si="65">IF(U254="znížená",N254,0)</f>
        <v>226.73</v>
      </c>
      <c r="BG254" s="141">
        <f t="shared" ref="BG254:BG274" si="66">IF(U254="zákl. prenesená",N254,0)</f>
        <v>0</v>
      </c>
      <c r="BH254" s="141">
        <f t="shared" ref="BH254:BH274" si="67">IF(U254="zníž. prenesená",N254,0)</f>
        <v>0</v>
      </c>
      <c r="BI254" s="141">
        <f t="shared" ref="BI254:BI274" si="68">IF(U254="nulová",N254,0)</f>
        <v>0</v>
      </c>
      <c r="BJ254" s="18" t="s">
        <v>155</v>
      </c>
      <c r="BK254" s="141">
        <f t="shared" ref="BK254:BK274" si="69">ROUND(L254*K254,2)</f>
        <v>226.73</v>
      </c>
      <c r="BL254" s="18" t="s">
        <v>214</v>
      </c>
      <c r="BM254" s="18" t="s">
        <v>554</v>
      </c>
    </row>
    <row r="255" spans="2:65" s="1" customFormat="1" ht="25.5" customHeight="1">
      <c r="B255" s="132"/>
      <c r="C255" s="133" t="s">
        <v>555</v>
      </c>
      <c r="D255" s="133" t="s">
        <v>150</v>
      </c>
      <c r="E255" s="134" t="s">
        <v>556</v>
      </c>
      <c r="F255" s="189" t="s">
        <v>557</v>
      </c>
      <c r="G255" s="189"/>
      <c r="H255" s="189"/>
      <c r="I255" s="189"/>
      <c r="J255" s="135" t="s">
        <v>553</v>
      </c>
      <c r="K255" s="136">
        <v>2</v>
      </c>
      <c r="L255" s="190">
        <v>29.18</v>
      </c>
      <c r="M255" s="190"/>
      <c r="N255" s="190">
        <f t="shared" si="60"/>
        <v>58.36</v>
      </c>
      <c r="O255" s="190"/>
      <c r="P255" s="190"/>
      <c r="Q255" s="190"/>
      <c r="R255" s="137"/>
      <c r="T255" s="138" t="s">
        <v>5</v>
      </c>
      <c r="U255" s="40" t="s">
        <v>39</v>
      </c>
      <c r="V255" s="139">
        <v>1.274</v>
      </c>
      <c r="W255" s="139">
        <f t="shared" si="61"/>
        <v>2.548</v>
      </c>
      <c r="X255" s="139">
        <v>7.6000000000000004E-4</v>
      </c>
      <c r="Y255" s="139">
        <f t="shared" si="62"/>
        <v>1.5200000000000001E-3</v>
      </c>
      <c r="Z255" s="139">
        <v>0</v>
      </c>
      <c r="AA255" s="140">
        <f t="shared" si="63"/>
        <v>0</v>
      </c>
      <c r="AR255" s="18" t="s">
        <v>214</v>
      </c>
      <c r="AT255" s="18" t="s">
        <v>150</v>
      </c>
      <c r="AU255" s="18" t="s">
        <v>155</v>
      </c>
      <c r="AY255" s="18" t="s">
        <v>149</v>
      </c>
      <c r="BE255" s="141">
        <f t="shared" si="64"/>
        <v>0</v>
      </c>
      <c r="BF255" s="141">
        <f t="shared" si="65"/>
        <v>58.36</v>
      </c>
      <c r="BG255" s="141">
        <f t="shared" si="66"/>
        <v>0</v>
      </c>
      <c r="BH255" s="141">
        <f t="shared" si="67"/>
        <v>0</v>
      </c>
      <c r="BI255" s="141">
        <f t="shared" si="68"/>
        <v>0</v>
      </c>
      <c r="BJ255" s="18" t="s">
        <v>155</v>
      </c>
      <c r="BK255" s="141">
        <f t="shared" si="69"/>
        <v>58.36</v>
      </c>
      <c r="BL255" s="18" t="s">
        <v>214</v>
      </c>
      <c r="BM255" s="18" t="s">
        <v>558</v>
      </c>
    </row>
    <row r="256" spans="2:65" s="1" customFormat="1" ht="16.5" customHeight="1">
      <c r="B256" s="132"/>
      <c r="C256" s="142" t="s">
        <v>559</v>
      </c>
      <c r="D256" s="142" t="s">
        <v>420</v>
      </c>
      <c r="E256" s="143" t="s">
        <v>560</v>
      </c>
      <c r="F256" s="201" t="s">
        <v>561</v>
      </c>
      <c r="G256" s="201"/>
      <c r="H256" s="201"/>
      <c r="I256" s="201"/>
      <c r="J256" s="144" t="s">
        <v>212</v>
      </c>
      <c r="K256" s="145">
        <v>2</v>
      </c>
      <c r="L256" s="202">
        <v>98.42</v>
      </c>
      <c r="M256" s="202"/>
      <c r="N256" s="202">
        <f t="shared" si="60"/>
        <v>196.84</v>
      </c>
      <c r="O256" s="190"/>
      <c r="P256" s="190"/>
      <c r="Q256" s="190"/>
      <c r="R256" s="137"/>
      <c r="T256" s="138" t="s">
        <v>5</v>
      </c>
      <c r="U256" s="40" t="s">
        <v>39</v>
      </c>
      <c r="V256" s="139">
        <v>0</v>
      </c>
      <c r="W256" s="139">
        <f t="shared" si="61"/>
        <v>0</v>
      </c>
      <c r="X256" s="139">
        <v>2.58E-2</v>
      </c>
      <c r="Y256" s="139">
        <f t="shared" si="62"/>
        <v>5.16E-2</v>
      </c>
      <c r="Z256" s="139">
        <v>0</v>
      </c>
      <c r="AA256" s="140">
        <f t="shared" si="63"/>
        <v>0</v>
      </c>
      <c r="AR256" s="18" t="s">
        <v>278</v>
      </c>
      <c r="AT256" s="18" t="s">
        <v>420</v>
      </c>
      <c r="AU256" s="18" t="s">
        <v>155</v>
      </c>
      <c r="AY256" s="18" t="s">
        <v>149</v>
      </c>
      <c r="BE256" s="141">
        <f t="shared" si="64"/>
        <v>0</v>
      </c>
      <c r="BF256" s="141">
        <f t="shared" si="65"/>
        <v>196.84</v>
      </c>
      <c r="BG256" s="141">
        <f t="shared" si="66"/>
        <v>0</v>
      </c>
      <c r="BH256" s="141">
        <f t="shared" si="67"/>
        <v>0</v>
      </c>
      <c r="BI256" s="141">
        <f t="shared" si="68"/>
        <v>0</v>
      </c>
      <c r="BJ256" s="18" t="s">
        <v>155</v>
      </c>
      <c r="BK256" s="141">
        <f t="shared" si="69"/>
        <v>196.84</v>
      </c>
      <c r="BL256" s="18" t="s">
        <v>214</v>
      </c>
      <c r="BM256" s="18" t="s">
        <v>562</v>
      </c>
    </row>
    <row r="257" spans="2:65" s="1" customFormat="1" ht="25.5" customHeight="1">
      <c r="B257" s="132"/>
      <c r="C257" s="133" t="s">
        <v>563</v>
      </c>
      <c r="D257" s="133" t="s">
        <v>150</v>
      </c>
      <c r="E257" s="134" t="s">
        <v>564</v>
      </c>
      <c r="F257" s="189" t="s">
        <v>565</v>
      </c>
      <c r="G257" s="189"/>
      <c r="H257" s="189"/>
      <c r="I257" s="189"/>
      <c r="J257" s="135" t="s">
        <v>553</v>
      </c>
      <c r="K257" s="136">
        <v>2</v>
      </c>
      <c r="L257" s="190">
        <v>4.05</v>
      </c>
      <c r="M257" s="190"/>
      <c r="N257" s="190">
        <f t="shared" si="60"/>
        <v>8.1</v>
      </c>
      <c r="O257" s="190"/>
      <c r="P257" s="190"/>
      <c r="Q257" s="190"/>
      <c r="R257" s="137"/>
      <c r="T257" s="138" t="s">
        <v>5</v>
      </c>
      <c r="U257" s="40" t="s">
        <v>39</v>
      </c>
      <c r="V257" s="139">
        <v>0.34200000000000003</v>
      </c>
      <c r="W257" s="139">
        <f t="shared" si="61"/>
        <v>0.68400000000000005</v>
      </c>
      <c r="X257" s="139">
        <v>0</v>
      </c>
      <c r="Y257" s="139">
        <f t="shared" si="62"/>
        <v>0</v>
      </c>
      <c r="Z257" s="139">
        <v>1.9460000000000002E-2</v>
      </c>
      <c r="AA257" s="140">
        <f t="shared" si="63"/>
        <v>3.8920000000000003E-2</v>
      </c>
      <c r="AR257" s="18" t="s">
        <v>214</v>
      </c>
      <c r="AT257" s="18" t="s">
        <v>150</v>
      </c>
      <c r="AU257" s="18" t="s">
        <v>155</v>
      </c>
      <c r="AY257" s="18" t="s">
        <v>149</v>
      </c>
      <c r="BE257" s="141">
        <f t="shared" si="64"/>
        <v>0</v>
      </c>
      <c r="BF257" s="141">
        <f t="shared" si="65"/>
        <v>8.1</v>
      </c>
      <c r="BG257" s="141">
        <f t="shared" si="66"/>
        <v>0</v>
      </c>
      <c r="BH257" s="141">
        <f t="shared" si="67"/>
        <v>0</v>
      </c>
      <c r="BI257" s="141">
        <f t="shared" si="68"/>
        <v>0</v>
      </c>
      <c r="BJ257" s="18" t="s">
        <v>155</v>
      </c>
      <c r="BK257" s="141">
        <f t="shared" si="69"/>
        <v>8.1</v>
      </c>
      <c r="BL257" s="18" t="s">
        <v>214</v>
      </c>
      <c r="BM257" s="18" t="s">
        <v>566</v>
      </c>
    </row>
    <row r="258" spans="2:65" s="1" customFormat="1" ht="25.5" customHeight="1">
      <c r="B258" s="132"/>
      <c r="C258" s="133" t="s">
        <v>567</v>
      </c>
      <c r="D258" s="133" t="s">
        <v>150</v>
      </c>
      <c r="E258" s="134" t="s">
        <v>568</v>
      </c>
      <c r="F258" s="189" t="s">
        <v>569</v>
      </c>
      <c r="G258" s="189"/>
      <c r="H258" s="189"/>
      <c r="I258" s="189"/>
      <c r="J258" s="135" t="s">
        <v>553</v>
      </c>
      <c r="K258" s="136">
        <v>4</v>
      </c>
      <c r="L258" s="190">
        <v>21.66</v>
      </c>
      <c r="M258" s="190"/>
      <c r="N258" s="190">
        <f t="shared" si="60"/>
        <v>86.64</v>
      </c>
      <c r="O258" s="190"/>
      <c r="P258" s="190"/>
      <c r="Q258" s="190"/>
      <c r="R258" s="137"/>
      <c r="T258" s="138" t="s">
        <v>5</v>
      </c>
      <c r="U258" s="40" t="s">
        <v>39</v>
      </c>
      <c r="V258" s="139">
        <v>1.5</v>
      </c>
      <c r="W258" s="139">
        <f t="shared" si="61"/>
        <v>6</v>
      </c>
      <c r="X258" s="139">
        <v>5.6999999999999998E-4</v>
      </c>
      <c r="Y258" s="139">
        <f t="shared" si="62"/>
        <v>2.2799999999999999E-3</v>
      </c>
      <c r="Z258" s="139">
        <v>0</v>
      </c>
      <c r="AA258" s="140">
        <f t="shared" si="63"/>
        <v>0</v>
      </c>
      <c r="AR258" s="18" t="s">
        <v>214</v>
      </c>
      <c r="AT258" s="18" t="s">
        <v>150</v>
      </c>
      <c r="AU258" s="18" t="s">
        <v>155</v>
      </c>
      <c r="AY258" s="18" t="s">
        <v>149</v>
      </c>
      <c r="BE258" s="141">
        <f t="shared" si="64"/>
        <v>0</v>
      </c>
      <c r="BF258" s="141">
        <f t="shared" si="65"/>
        <v>86.64</v>
      </c>
      <c r="BG258" s="141">
        <f t="shared" si="66"/>
        <v>0</v>
      </c>
      <c r="BH258" s="141">
        <f t="shared" si="67"/>
        <v>0</v>
      </c>
      <c r="BI258" s="141">
        <f t="shared" si="68"/>
        <v>0</v>
      </c>
      <c r="BJ258" s="18" t="s">
        <v>155</v>
      </c>
      <c r="BK258" s="141">
        <f t="shared" si="69"/>
        <v>86.64</v>
      </c>
      <c r="BL258" s="18" t="s">
        <v>214</v>
      </c>
      <c r="BM258" s="18" t="s">
        <v>570</v>
      </c>
    </row>
    <row r="259" spans="2:65" s="1" customFormat="1" ht="16.5" customHeight="1">
      <c r="B259" s="132"/>
      <c r="C259" s="142" t="s">
        <v>571</v>
      </c>
      <c r="D259" s="142" t="s">
        <v>420</v>
      </c>
      <c r="E259" s="143" t="s">
        <v>572</v>
      </c>
      <c r="F259" s="201" t="s">
        <v>573</v>
      </c>
      <c r="G259" s="201"/>
      <c r="H259" s="201"/>
      <c r="I259" s="201"/>
      <c r="J259" s="144" t="s">
        <v>212</v>
      </c>
      <c r="K259" s="145">
        <v>4</v>
      </c>
      <c r="L259" s="202">
        <v>18.920000000000002</v>
      </c>
      <c r="M259" s="202"/>
      <c r="N259" s="202">
        <f t="shared" si="60"/>
        <v>75.680000000000007</v>
      </c>
      <c r="O259" s="190"/>
      <c r="P259" s="190"/>
      <c r="Q259" s="190"/>
      <c r="R259" s="137"/>
      <c r="T259" s="138" t="s">
        <v>5</v>
      </c>
      <c r="U259" s="40" t="s">
        <v>39</v>
      </c>
      <c r="V259" s="139">
        <v>0</v>
      </c>
      <c r="W259" s="139">
        <f t="shared" si="61"/>
        <v>0</v>
      </c>
      <c r="X259" s="139">
        <v>5.0000000000000001E-3</v>
      </c>
      <c r="Y259" s="139">
        <f t="shared" si="62"/>
        <v>0.02</v>
      </c>
      <c r="Z259" s="139">
        <v>0</v>
      </c>
      <c r="AA259" s="140">
        <f t="shared" si="63"/>
        <v>0</v>
      </c>
      <c r="AR259" s="18" t="s">
        <v>278</v>
      </c>
      <c r="AT259" s="18" t="s">
        <v>420</v>
      </c>
      <c r="AU259" s="18" t="s">
        <v>155</v>
      </c>
      <c r="AY259" s="18" t="s">
        <v>149</v>
      </c>
      <c r="BE259" s="141">
        <f t="shared" si="64"/>
        <v>0</v>
      </c>
      <c r="BF259" s="141">
        <f t="shared" si="65"/>
        <v>75.680000000000007</v>
      </c>
      <c r="BG259" s="141">
        <f t="shared" si="66"/>
        <v>0</v>
      </c>
      <c r="BH259" s="141">
        <f t="shared" si="67"/>
        <v>0</v>
      </c>
      <c r="BI259" s="141">
        <f t="shared" si="68"/>
        <v>0</v>
      </c>
      <c r="BJ259" s="18" t="s">
        <v>155</v>
      </c>
      <c r="BK259" s="141">
        <f t="shared" si="69"/>
        <v>75.680000000000007</v>
      </c>
      <c r="BL259" s="18" t="s">
        <v>214</v>
      </c>
      <c r="BM259" s="18" t="s">
        <v>574</v>
      </c>
    </row>
    <row r="260" spans="2:65" s="1" customFormat="1" ht="16.5" customHeight="1">
      <c r="B260" s="132"/>
      <c r="C260" s="142" t="s">
        <v>575</v>
      </c>
      <c r="D260" s="142" t="s">
        <v>420</v>
      </c>
      <c r="E260" s="143" t="s">
        <v>576</v>
      </c>
      <c r="F260" s="201" t="s">
        <v>577</v>
      </c>
      <c r="G260" s="201"/>
      <c r="H260" s="201"/>
      <c r="I260" s="201"/>
      <c r="J260" s="144" t="s">
        <v>212</v>
      </c>
      <c r="K260" s="145">
        <v>4</v>
      </c>
      <c r="L260" s="202">
        <v>24.43</v>
      </c>
      <c r="M260" s="202"/>
      <c r="N260" s="202">
        <f t="shared" si="60"/>
        <v>97.72</v>
      </c>
      <c r="O260" s="190"/>
      <c r="P260" s="190"/>
      <c r="Q260" s="190"/>
      <c r="R260" s="137"/>
      <c r="T260" s="138" t="s">
        <v>5</v>
      </c>
      <c r="U260" s="40" t="s">
        <v>39</v>
      </c>
      <c r="V260" s="139">
        <v>0</v>
      </c>
      <c r="W260" s="139">
        <f t="shared" si="61"/>
        <v>0</v>
      </c>
      <c r="X260" s="139">
        <v>1.0999999999999999E-2</v>
      </c>
      <c r="Y260" s="139">
        <f t="shared" si="62"/>
        <v>4.3999999999999997E-2</v>
      </c>
      <c r="Z260" s="139">
        <v>0</v>
      </c>
      <c r="AA260" s="140">
        <f t="shared" si="63"/>
        <v>0</v>
      </c>
      <c r="AR260" s="18" t="s">
        <v>278</v>
      </c>
      <c r="AT260" s="18" t="s">
        <v>420</v>
      </c>
      <c r="AU260" s="18" t="s">
        <v>155</v>
      </c>
      <c r="AY260" s="18" t="s">
        <v>149</v>
      </c>
      <c r="BE260" s="141">
        <f t="shared" si="64"/>
        <v>0</v>
      </c>
      <c r="BF260" s="141">
        <f t="shared" si="65"/>
        <v>97.72</v>
      </c>
      <c r="BG260" s="141">
        <f t="shared" si="66"/>
        <v>0</v>
      </c>
      <c r="BH260" s="141">
        <f t="shared" si="67"/>
        <v>0</v>
      </c>
      <c r="BI260" s="141">
        <f t="shared" si="68"/>
        <v>0</v>
      </c>
      <c r="BJ260" s="18" t="s">
        <v>155</v>
      </c>
      <c r="BK260" s="141">
        <f t="shared" si="69"/>
        <v>97.72</v>
      </c>
      <c r="BL260" s="18" t="s">
        <v>214</v>
      </c>
      <c r="BM260" s="18" t="s">
        <v>578</v>
      </c>
    </row>
    <row r="261" spans="2:65" s="1" customFormat="1" ht="25.5" customHeight="1">
      <c r="B261" s="132"/>
      <c r="C261" s="133" t="s">
        <v>579</v>
      </c>
      <c r="D261" s="133" t="s">
        <v>150</v>
      </c>
      <c r="E261" s="134" t="s">
        <v>580</v>
      </c>
      <c r="F261" s="189" t="s">
        <v>581</v>
      </c>
      <c r="G261" s="189"/>
      <c r="H261" s="189"/>
      <c r="I261" s="189"/>
      <c r="J261" s="135" t="s">
        <v>553</v>
      </c>
      <c r="K261" s="136">
        <v>2</v>
      </c>
      <c r="L261" s="190">
        <v>31.41</v>
      </c>
      <c r="M261" s="190"/>
      <c r="N261" s="190">
        <f t="shared" si="60"/>
        <v>62.82</v>
      </c>
      <c r="O261" s="190"/>
      <c r="P261" s="190"/>
      <c r="Q261" s="190"/>
      <c r="R261" s="137"/>
      <c r="T261" s="138" t="s">
        <v>5</v>
      </c>
      <c r="U261" s="40" t="s">
        <v>39</v>
      </c>
      <c r="V261" s="139">
        <v>2.3580000000000001</v>
      </c>
      <c r="W261" s="139">
        <f t="shared" si="61"/>
        <v>4.7160000000000002</v>
      </c>
      <c r="X261" s="139">
        <v>3.4000000000000002E-4</v>
      </c>
      <c r="Y261" s="139">
        <f t="shared" si="62"/>
        <v>6.8000000000000005E-4</v>
      </c>
      <c r="Z261" s="139">
        <v>0</v>
      </c>
      <c r="AA261" s="140">
        <f t="shared" si="63"/>
        <v>0</v>
      </c>
      <c r="AR261" s="18" t="s">
        <v>214</v>
      </c>
      <c r="AT261" s="18" t="s">
        <v>150</v>
      </c>
      <c r="AU261" s="18" t="s">
        <v>155</v>
      </c>
      <c r="AY261" s="18" t="s">
        <v>149</v>
      </c>
      <c r="BE261" s="141">
        <f t="shared" si="64"/>
        <v>0</v>
      </c>
      <c r="BF261" s="141">
        <f t="shared" si="65"/>
        <v>62.82</v>
      </c>
      <c r="BG261" s="141">
        <f t="shared" si="66"/>
        <v>0</v>
      </c>
      <c r="BH261" s="141">
        <f t="shared" si="67"/>
        <v>0</v>
      </c>
      <c r="BI261" s="141">
        <f t="shared" si="68"/>
        <v>0</v>
      </c>
      <c r="BJ261" s="18" t="s">
        <v>155</v>
      </c>
      <c r="BK261" s="141">
        <f t="shared" si="69"/>
        <v>62.82</v>
      </c>
      <c r="BL261" s="18" t="s">
        <v>214</v>
      </c>
      <c r="BM261" s="18" t="s">
        <v>582</v>
      </c>
    </row>
    <row r="262" spans="2:65" s="1" customFormat="1" ht="16.5" customHeight="1">
      <c r="B262" s="132"/>
      <c r="C262" s="142" t="s">
        <v>583</v>
      </c>
      <c r="D262" s="142" t="s">
        <v>420</v>
      </c>
      <c r="E262" s="143" t="s">
        <v>584</v>
      </c>
      <c r="F262" s="201" t="s">
        <v>585</v>
      </c>
      <c r="G262" s="201"/>
      <c r="H262" s="201"/>
      <c r="I262" s="201"/>
      <c r="J262" s="144" t="s">
        <v>212</v>
      </c>
      <c r="K262" s="145">
        <v>2</v>
      </c>
      <c r="L262" s="202">
        <v>126.18</v>
      </c>
      <c r="M262" s="202"/>
      <c r="N262" s="202">
        <f t="shared" si="60"/>
        <v>252.36</v>
      </c>
      <c r="O262" s="190"/>
      <c r="P262" s="190"/>
      <c r="Q262" s="190"/>
      <c r="R262" s="137"/>
      <c r="T262" s="138" t="s">
        <v>5</v>
      </c>
      <c r="U262" s="40" t="s">
        <v>39</v>
      </c>
      <c r="V262" s="139">
        <v>0</v>
      </c>
      <c r="W262" s="139">
        <f t="shared" si="61"/>
        <v>0</v>
      </c>
      <c r="X262" s="139">
        <v>8.0499999999999999E-3</v>
      </c>
      <c r="Y262" s="139">
        <f t="shared" si="62"/>
        <v>1.61E-2</v>
      </c>
      <c r="Z262" s="139">
        <v>0</v>
      </c>
      <c r="AA262" s="140">
        <f t="shared" si="63"/>
        <v>0</v>
      </c>
      <c r="AR262" s="18" t="s">
        <v>278</v>
      </c>
      <c r="AT262" s="18" t="s">
        <v>420</v>
      </c>
      <c r="AU262" s="18" t="s">
        <v>155</v>
      </c>
      <c r="AY262" s="18" t="s">
        <v>149</v>
      </c>
      <c r="BE262" s="141">
        <f t="shared" si="64"/>
        <v>0</v>
      </c>
      <c r="BF262" s="141">
        <f t="shared" si="65"/>
        <v>252.36</v>
      </c>
      <c r="BG262" s="141">
        <f t="shared" si="66"/>
        <v>0</v>
      </c>
      <c r="BH262" s="141">
        <f t="shared" si="67"/>
        <v>0</v>
      </c>
      <c r="BI262" s="141">
        <f t="shared" si="68"/>
        <v>0</v>
      </c>
      <c r="BJ262" s="18" t="s">
        <v>155</v>
      </c>
      <c r="BK262" s="141">
        <f t="shared" si="69"/>
        <v>252.36</v>
      </c>
      <c r="BL262" s="18" t="s">
        <v>214</v>
      </c>
      <c r="BM262" s="18" t="s">
        <v>586</v>
      </c>
    </row>
    <row r="263" spans="2:65" s="1" customFormat="1" ht="16.5" customHeight="1">
      <c r="B263" s="132"/>
      <c r="C263" s="142" t="s">
        <v>587</v>
      </c>
      <c r="D263" s="142" t="s">
        <v>420</v>
      </c>
      <c r="E263" s="143" t="s">
        <v>588</v>
      </c>
      <c r="F263" s="201" t="s">
        <v>589</v>
      </c>
      <c r="G263" s="201"/>
      <c r="H263" s="201"/>
      <c r="I263" s="201"/>
      <c r="J263" s="144" t="s">
        <v>212</v>
      </c>
      <c r="K263" s="145">
        <v>2</v>
      </c>
      <c r="L263" s="202">
        <v>21.42</v>
      </c>
      <c r="M263" s="202"/>
      <c r="N263" s="202">
        <f t="shared" si="60"/>
        <v>42.84</v>
      </c>
      <c r="O263" s="190"/>
      <c r="P263" s="190"/>
      <c r="Q263" s="190"/>
      <c r="R263" s="137"/>
      <c r="T263" s="138" t="s">
        <v>5</v>
      </c>
      <c r="U263" s="40" t="s">
        <v>39</v>
      </c>
      <c r="V263" s="139">
        <v>0</v>
      </c>
      <c r="W263" s="139">
        <f t="shared" si="61"/>
        <v>0</v>
      </c>
      <c r="X263" s="139">
        <v>2E-3</v>
      </c>
      <c r="Y263" s="139">
        <f t="shared" si="62"/>
        <v>4.0000000000000001E-3</v>
      </c>
      <c r="Z263" s="139">
        <v>0</v>
      </c>
      <c r="AA263" s="140">
        <f t="shared" si="63"/>
        <v>0</v>
      </c>
      <c r="AR263" s="18" t="s">
        <v>278</v>
      </c>
      <c r="AT263" s="18" t="s">
        <v>420</v>
      </c>
      <c r="AU263" s="18" t="s">
        <v>155</v>
      </c>
      <c r="AY263" s="18" t="s">
        <v>149</v>
      </c>
      <c r="BE263" s="141">
        <f t="shared" si="64"/>
        <v>0</v>
      </c>
      <c r="BF263" s="141">
        <f t="shared" si="65"/>
        <v>42.84</v>
      </c>
      <c r="BG263" s="141">
        <f t="shared" si="66"/>
        <v>0</v>
      </c>
      <c r="BH263" s="141">
        <f t="shared" si="67"/>
        <v>0</v>
      </c>
      <c r="BI263" s="141">
        <f t="shared" si="68"/>
        <v>0</v>
      </c>
      <c r="BJ263" s="18" t="s">
        <v>155</v>
      </c>
      <c r="BK263" s="141">
        <f t="shared" si="69"/>
        <v>42.84</v>
      </c>
      <c r="BL263" s="18" t="s">
        <v>214</v>
      </c>
      <c r="BM263" s="18" t="s">
        <v>590</v>
      </c>
    </row>
    <row r="264" spans="2:65" s="1" customFormat="1" ht="25.5" customHeight="1">
      <c r="B264" s="132"/>
      <c r="C264" s="133" t="s">
        <v>591</v>
      </c>
      <c r="D264" s="133" t="s">
        <v>150</v>
      </c>
      <c r="E264" s="134" t="s">
        <v>592</v>
      </c>
      <c r="F264" s="189" t="s">
        <v>593</v>
      </c>
      <c r="G264" s="189"/>
      <c r="H264" s="189"/>
      <c r="I264" s="189"/>
      <c r="J264" s="135" t="s">
        <v>553</v>
      </c>
      <c r="K264" s="136">
        <v>2</v>
      </c>
      <c r="L264" s="190">
        <v>4.72</v>
      </c>
      <c r="M264" s="190"/>
      <c r="N264" s="190">
        <f t="shared" si="60"/>
        <v>9.44</v>
      </c>
      <c r="O264" s="190"/>
      <c r="P264" s="190"/>
      <c r="Q264" s="190"/>
      <c r="R264" s="137"/>
      <c r="T264" s="138" t="s">
        <v>5</v>
      </c>
      <c r="U264" s="40" t="s">
        <v>39</v>
      </c>
      <c r="V264" s="139">
        <v>0.312</v>
      </c>
      <c r="W264" s="139">
        <f t="shared" si="61"/>
        <v>0.624</v>
      </c>
      <c r="X264" s="139">
        <v>3.0000000000000001E-5</v>
      </c>
      <c r="Y264" s="139">
        <f t="shared" si="62"/>
        <v>6.0000000000000002E-5</v>
      </c>
      <c r="Z264" s="139">
        <v>0</v>
      </c>
      <c r="AA264" s="140">
        <f t="shared" si="63"/>
        <v>0</v>
      </c>
      <c r="AR264" s="18" t="s">
        <v>214</v>
      </c>
      <c r="AT264" s="18" t="s">
        <v>150</v>
      </c>
      <c r="AU264" s="18" t="s">
        <v>155</v>
      </c>
      <c r="AY264" s="18" t="s">
        <v>149</v>
      </c>
      <c r="BE264" s="141">
        <f t="shared" si="64"/>
        <v>0</v>
      </c>
      <c r="BF264" s="141">
        <f t="shared" si="65"/>
        <v>9.44</v>
      </c>
      <c r="BG264" s="141">
        <f t="shared" si="66"/>
        <v>0</v>
      </c>
      <c r="BH264" s="141">
        <f t="shared" si="67"/>
        <v>0</v>
      </c>
      <c r="BI264" s="141">
        <f t="shared" si="68"/>
        <v>0</v>
      </c>
      <c r="BJ264" s="18" t="s">
        <v>155</v>
      </c>
      <c r="BK264" s="141">
        <f t="shared" si="69"/>
        <v>9.44</v>
      </c>
      <c r="BL264" s="18" t="s">
        <v>214</v>
      </c>
      <c r="BM264" s="18" t="s">
        <v>594</v>
      </c>
    </row>
    <row r="265" spans="2:65" s="1" customFormat="1" ht="16.5" customHeight="1">
      <c r="B265" s="132"/>
      <c r="C265" s="142" t="s">
        <v>595</v>
      </c>
      <c r="D265" s="142" t="s">
        <v>420</v>
      </c>
      <c r="E265" s="143" t="s">
        <v>596</v>
      </c>
      <c r="F265" s="201" t="s">
        <v>597</v>
      </c>
      <c r="G265" s="201"/>
      <c r="H265" s="201"/>
      <c r="I265" s="201"/>
      <c r="J265" s="144" t="s">
        <v>212</v>
      </c>
      <c r="K265" s="145">
        <v>2</v>
      </c>
      <c r="L265" s="202">
        <v>17.899999999999999</v>
      </c>
      <c r="M265" s="202"/>
      <c r="N265" s="202">
        <f t="shared" si="60"/>
        <v>35.799999999999997</v>
      </c>
      <c r="O265" s="190"/>
      <c r="P265" s="190"/>
      <c r="Q265" s="190"/>
      <c r="R265" s="137"/>
      <c r="T265" s="138" t="s">
        <v>5</v>
      </c>
      <c r="U265" s="40" t="s">
        <v>39</v>
      </c>
      <c r="V265" s="139">
        <v>0</v>
      </c>
      <c r="W265" s="139">
        <f t="shared" si="61"/>
        <v>0</v>
      </c>
      <c r="X265" s="139">
        <v>2.3999999999999998E-3</v>
      </c>
      <c r="Y265" s="139">
        <f t="shared" si="62"/>
        <v>4.7999999999999996E-3</v>
      </c>
      <c r="Z265" s="139">
        <v>0</v>
      </c>
      <c r="AA265" s="140">
        <f t="shared" si="63"/>
        <v>0</v>
      </c>
      <c r="AR265" s="18" t="s">
        <v>278</v>
      </c>
      <c r="AT265" s="18" t="s">
        <v>420</v>
      </c>
      <c r="AU265" s="18" t="s">
        <v>155</v>
      </c>
      <c r="AY265" s="18" t="s">
        <v>149</v>
      </c>
      <c r="BE265" s="141">
        <f t="shared" si="64"/>
        <v>0</v>
      </c>
      <c r="BF265" s="141">
        <f t="shared" si="65"/>
        <v>35.799999999999997</v>
      </c>
      <c r="BG265" s="141">
        <f t="shared" si="66"/>
        <v>0</v>
      </c>
      <c r="BH265" s="141">
        <f t="shared" si="67"/>
        <v>0</v>
      </c>
      <c r="BI265" s="141">
        <f t="shared" si="68"/>
        <v>0</v>
      </c>
      <c r="BJ265" s="18" t="s">
        <v>155</v>
      </c>
      <c r="BK265" s="141">
        <f t="shared" si="69"/>
        <v>35.799999999999997</v>
      </c>
      <c r="BL265" s="18" t="s">
        <v>214</v>
      </c>
      <c r="BM265" s="18" t="s">
        <v>598</v>
      </c>
    </row>
    <row r="266" spans="2:65" s="1" customFormat="1" ht="25.5" customHeight="1">
      <c r="B266" s="132"/>
      <c r="C266" s="133" t="s">
        <v>599</v>
      </c>
      <c r="D266" s="133" t="s">
        <v>150</v>
      </c>
      <c r="E266" s="134" t="s">
        <v>600</v>
      </c>
      <c r="F266" s="189" t="s">
        <v>601</v>
      </c>
      <c r="G266" s="189"/>
      <c r="H266" s="189"/>
      <c r="I266" s="189"/>
      <c r="J266" s="135" t="s">
        <v>553</v>
      </c>
      <c r="K266" s="136">
        <v>1</v>
      </c>
      <c r="L266" s="190">
        <v>32.049999999999997</v>
      </c>
      <c r="M266" s="190"/>
      <c r="N266" s="190">
        <f t="shared" si="60"/>
        <v>32.049999999999997</v>
      </c>
      <c r="O266" s="190"/>
      <c r="P266" s="190"/>
      <c r="Q266" s="190"/>
      <c r="R266" s="137"/>
      <c r="T266" s="138" t="s">
        <v>5</v>
      </c>
      <c r="U266" s="40" t="s">
        <v>39</v>
      </c>
      <c r="V266" s="139">
        <v>2.552</v>
      </c>
      <c r="W266" s="139">
        <f t="shared" si="61"/>
        <v>2.552</v>
      </c>
      <c r="X266" s="139">
        <v>2.7999999999999998E-4</v>
      </c>
      <c r="Y266" s="139">
        <f t="shared" si="62"/>
        <v>2.7999999999999998E-4</v>
      </c>
      <c r="Z266" s="139">
        <v>0</v>
      </c>
      <c r="AA266" s="140">
        <f t="shared" si="63"/>
        <v>0</v>
      </c>
      <c r="AR266" s="18" t="s">
        <v>214</v>
      </c>
      <c r="AT266" s="18" t="s">
        <v>150</v>
      </c>
      <c r="AU266" s="18" t="s">
        <v>155</v>
      </c>
      <c r="AY266" s="18" t="s">
        <v>149</v>
      </c>
      <c r="BE266" s="141">
        <f t="shared" si="64"/>
        <v>0</v>
      </c>
      <c r="BF266" s="141">
        <f t="shared" si="65"/>
        <v>32.049999999999997</v>
      </c>
      <c r="BG266" s="141">
        <f t="shared" si="66"/>
        <v>0</v>
      </c>
      <c r="BH266" s="141">
        <f t="shared" si="67"/>
        <v>0</v>
      </c>
      <c r="BI266" s="141">
        <f t="shared" si="68"/>
        <v>0</v>
      </c>
      <c r="BJ266" s="18" t="s">
        <v>155</v>
      </c>
      <c r="BK266" s="141">
        <f t="shared" si="69"/>
        <v>32.049999999999997</v>
      </c>
      <c r="BL266" s="18" t="s">
        <v>214</v>
      </c>
      <c r="BM266" s="18" t="s">
        <v>602</v>
      </c>
    </row>
    <row r="267" spans="2:65" s="1" customFormat="1" ht="16.5" customHeight="1">
      <c r="B267" s="132"/>
      <c r="C267" s="142" t="s">
        <v>603</v>
      </c>
      <c r="D267" s="142" t="s">
        <v>420</v>
      </c>
      <c r="E267" s="143" t="s">
        <v>604</v>
      </c>
      <c r="F267" s="201" t="s">
        <v>605</v>
      </c>
      <c r="G267" s="201"/>
      <c r="H267" s="201"/>
      <c r="I267" s="201"/>
      <c r="J267" s="144" t="s">
        <v>606</v>
      </c>
      <c r="K267" s="145">
        <v>1</v>
      </c>
      <c r="L267" s="202">
        <v>115.25</v>
      </c>
      <c r="M267" s="202"/>
      <c r="N267" s="202">
        <f t="shared" si="60"/>
        <v>115.25</v>
      </c>
      <c r="O267" s="190"/>
      <c r="P267" s="190"/>
      <c r="Q267" s="190"/>
      <c r="R267" s="137"/>
      <c r="T267" s="138" t="s">
        <v>5</v>
      </c>
      <c r="U267" s="40" t="s">
        <v>39</v>
      </c>
      <c r="V267" s="139">
        <v>0</v>
      </c>
      <c r="W267" s="139">
        <f t="shared" si="61"/>
        <v>0</v>
      </c>
      <c r="X267" s="139">
        <v>0</v>
      </c>
      <c r="Y267" s="139">
        <f t="shared" si="62"/>
        <v>0</v>
      </c>
      <c r="Z267" s="139">
        <v>0</v>
      </c>
      <c r="AA267" s="140">
        <f t="shared" si="63"/>
        <v>0</v>
      </c>
      <c r="AR267" s="18" t="s">
        <v>278</v>
      </c>
      <c r="AT267" s="18" t="s">
        <v>420</v>
      </c>
      <c r="AU267" s="18" t="s">
        <v>155</v>
      </c>
      <c r="AY267" s="18" t="s">
        <v>149</v>
      </c>
      <c r="BE267" s="141">
        <f t="shared" si="64"/>
        <v>0</v>
      </c>
      <c r="BF267" s="141">
        <f t="shared" si="65"/>
        <v>115.25</v>
      </c>
      <c r="BG267" s="141">
        <f t="shared" si="66"/>
        <v>0</v>
      </c>
      <c r="BH267" s="141">
        <f t="shared" si="67"/>
        <v>0</v>
      </c>
      <c r="BI267" s="141">
        <f t="shared" si="68"/>
        <v>0</v>
      </c>
      <c r="BJ267" s="18" t="s">
        <v>155</v>
      </c>
      <c r="BK267" s="141">
        <f t="shared" si="69"/>
        <v>115.25</v>
      </c>
      <c r="BL267" s="18" t="s">
        <v>214</v>
      </c>
      <c r="BM267" s="18" t="s">
        <v>607</v>
      </c>
    </row>
    <row r="268" spans="2:65" s="1" customFormat="1" ht="25.5" customHeight="1">
      <c r="B268" s="132"/>
      <c r="C268" s="133" t="s">
        <v>608</v>
      </c>
      <c r="D268" s="133" t="s">
        <v>150</v>
      </c>
      <c r="E268" s="134" t="s">
        <v>609</v>
      </c>
      <c r="F268" s="189" t="s">
        <v>610</v>
      </c>
      <c r="G268" s="189"/>
      <c r="H268" s="189"/>
      <c r="I268" s="189"/>
      <c r="J268" s="135" t="s">
        <v>212</v>
      </c>
      <c r="K268" s="136">
        <v>4</v>
      </c>
      <c r="L268" s="190">
        <v>8.18</v>
      </c>
      <c r="M268" s="190"/>
      <c r="N268" s="190">
        <f t="shared" si="60"/>
        <v>32.72</v>
      </c>
      <c r="O268" s="190"/>
      <c r="P268" s="190"/>
      <c r="Q268" s="190"/>
      <c r="R268" s="137"/>
      <c r="T268" s="138" t="s">
        <v>5</v>
      </c>
      <c r="U268" s="40" t="s">
        <v>39</v>
      </c>
      <c r="V268" s="139">
        <v>0.53100000000000003</v>
      </c>
      <c r="W268" s="139">
        <f t="shared" si="61"/>
        <v>2.1240000000000001</v>
      </c>
      <c r="X268" s="139">
        <v>1E-4</v>
      </c>
      <c r="Y268" s="139">
        <f t="shared" si="62"/>
        <v>4.0000000000000002E-4</v>
      </c>
      <c r="Z268" s="139">
        <v>0</v>
      </c>
      <c r="AA268" s="140">
        <f t="shared" si="63"/>
        <v>0</v>
      </c>
      <c r="AR268" s="18" t="s">
        <v>214</v>
      </c>
      <c r="AT268" s="18" t="s">
        <v>150</v>
      </c>
      <c r="AU268" s="18" t="s">
        <v>155</v>
      </c>
      <c r="AY268" s="18" t="s">
        <v>149</v>
      </c>
      <c r="BE268" s="141">
        <f t="shared" si="64"/>
        <v>0</v>
      </c>
      <c r="BF268" s="141">
        <f t="shared" si="65"/>
        <v>32.72</v>
      </c>
      <c r="BG268" s="141">
        <f t="shared" si="66"/>
        <v>0</v>
      </c>
      <c r="BH268" s="141">
        <f t="shared" si="67"/>
        <v>0</v>
      </c>
      <c r="BI268" s="141">
        <f t="shared" si="68"/>
        <v>0</v>
      </c>
      <c r="BJ268" s="18" t="s">
        <v>155</v>
      </c>
      <c r="BK268" s="141">
        <f t="shared" si="69"/>
        <v>32.72</v>
      </c>
      <c r="BL268" s="18" t="s">
        <v>214</v>
      </c>
      <c r="BM268" s="18" t="s">
        <v>611</v>
      </c>
    </row>
    <row r="269" spans="2:65" s="1" customFormat="1" ht="16.5" customHeight="1">
      <c r="B269" s="132"/>
      <c r="C269" s="142" t="s">
        <v>612</v>
      </c>
      <c r="D269" s="142" t="s">
        <v>420</v>
      </c>
      <c r="E269" s="143" t="s">
        <v>613</v>
      </c>
      <c r="F269" s="201" t="s">
        <v>614</v>
      </c>
      <c r="G269" s="201"/>
      <c r="H269" s="201"/>
      <c r="I269" s="201"/>
      <c r="J269" s="144" t="s">
        <v>212</v>
      </c>
      <c r="K269" s="145">
        <v>4</v>
      </c>
      <c r="L269" s="202">
        <v>45.3</v>
      </c>
      <c r="M269" s="202"/>
      <c r="N269" s="202">
        <f t="shared" si="60"/>
        <v>181.2</v>
      </c>
      <c r="O269" s="190"/>
      <c r="P269" s="190"/>
      <c r="Q269" s="190"/>
      <c r="R269" s="137"/>
      <c r="T269" s="138" t="s">
        <v>5</v>
      </c>
      <c r="U269" s="40" t="s">
        <v>39</v>
      </c>
      <c r="V269" s="139">
        <v>0</v>
      </c>
      <c r="W269" s="139">
        <f t="shared" si="61"/>
        <v>0</v>
      </c>
      <c r="X269" s="139">
        <v>1.6000000000000001E-3</v>
      </c>
      <c r="Y269" s="139">
        <f t="shared" si="62"/>
        <v>6.4000000000000003E-3</v>
      </c>
      <c r="Z269" s="139">
        <v>0</v>
      </c>
      <c r="AA269" s="140">
        <f t="shared" si="63"/>
        <v>0</v>
      </c>
      <c r="AR269" s="18" t="s">
        <v>278</v>
      </c>
      <c r="AT269" s="18" t="s">
        <v>420</v>
      </c>
      <c r="AU269" s="18" t="s">
        <v>155</v>
      </c>
      <c r="AY269" s="18" t="s">
        <v>149</v>
      </c>
      <c r="BE269" s="141">
        <f t="shared" si="64"/>
        <v>0</v>
      </c>
      <c r="BF269" s="141">
        <f t="shared" si="65"/>
        <v>181.2</v>
      </c>
      <c r="BG269" s="141">
        <f t="shared" si="66"/>
        <v>0</v>
      </c>
      <c r="BH269" s="141">
        <f t="shared" si="67"/>
        <v>0</v>
      </c>
      <c r="BI269" s="141">
        <f t="shared" si="68"/>
        <v>0</v>
      </c>
      <c r="BJ269" s="18" t="s">
        <v>155</v>
      </c>
      <c r="BK269" s="141">
        <f t="shared" si="69"/>
        <v>181.2</v>
      </c>
      <c r="BL269" s="18" t="s">
        <v>214</v>
      </c>
      <c r="BM269" s="18" t="s">
        <v>615</v>
      </c>
    </row>
    <row r="270" spans="2:65" s="1" customFormat="1" ht="25.5" customHeight="1">
      <c r="B270" s="132"/>
      <c r="C270" s="133" t="s">
        <v>616</v>
      </c>
      <c r="D270" s="133" t="s">
        <v>150</v>
      </c>
      <c r="E270" s="134" t="s">
        <v>617</v>
      </c>
      <c r="F270" s="189" t="s">
        <v>618</v>
      </c>
      <c r="G270" s="189"/>
      <c r="H270" s="189"/>
      <c r="I270" s="189"/>
      <c r="J270" s="135" t="s">
        <v>212</v>
      </c>
      <c r="K270" s="136">
        <v>2</v>
      </c>
      <c r="L270" s="190">
        <v>2.76</v>
      </c>
      <c r="M270" s="190"/>
      <c r="N270" s="190">
        <f t="shared" si="60"/>
        <v>5.52</v>
      </c>
      <c r="O270" s="190"/>
      <c r="P270" s="190"/>
      <c r="Q270" s="190"/>
      <c r="R270" s="137"/>
      <c r="T270" s="138" t="s">
        <v>5</v>
      </c>
      <c r="U270" s="40" t="s">
        <v>39</v>
      </c>
      <c r="V270" s="139">
        <v>0.20100000000000001</v>
      </c>
      <c r="W270" s="139">
        <f t="shared" si="61"/>
        <v>0.40200000000000002</v>
      </c>
      <c r="X270" s="139">
        <v>4.0000000000000003E-5</v>
      </c>
      <c r="Y270" s="139">
        <f t="shared" si="62"/>
        <v>8.0000000000000007E-5</v>
      </c>
      <c r="Z270" s="139">
        <v>0</v>
      </c>
      <c r="AA270" s="140">
        <f t="shared" si="63"/>
        <v>0</v>
      </c>
      <c r="AR270" s="18" t="s">
        <v>214</v>
      </c>
      <c r="AT270" s="18" t="s">
        <v>150</v>
      </c>
      <c r="AU270" s="18" t="s">
        <v>155</v>
      </c>
      <c r="AY270" s="18" t="s">
        <v>149</v>
      </c>
      <c r="BE270" s="141">
        <f t="shared" si="64"/>
        <v>0</v>
      </c>
      <c r="BF270" s="141">
        <f t="shared" si="65"/>
        <v>5.52</v>
      </c>
      <c r="BG270" s="141">
        <f t="shared" si="66"/>
        <v>0</v>
      </c>
      <c r="BH270" s="141">
        <f t="shared" si="67"/>
        <v>0</v>
      </c>
      <c r="BI270" s="141">
        <f t="shared" si="68"/>
        <v>0</v>
      </c>
      <c r="BJ270" s="18" t="s">
        <v>155</v>
      </c>
      <c r="BK270" s="141">
        <f t="shared" si="69"/>
        <v>5.52</v>
      </c>
      <c r="BL270" s="18" t="s">
        <v>214</v>
      </c>
      <c r="BM270" s="18" t="s">
        <v>619</v>
      </c>
    </row>
    <row r="271" spans="2:65" s="1" customFormat="1" ht="16.5" customHeight="1">
      <c r="B271" s="132"/>
      <c r="C271" s="142" t="s">
        <v>620</v>
      </c>
      <c r="D271" s="142" t="s">
        <v>420</v>
      </c>
      <c r="E271" s="143" t="s">
        <v>621</v>
      </c>
      <c r="F271" s="201" t="s">
        <v>622</v>
      </c>
      <c r="G271" s="201"/>
      <c r="H271" s="201"/>
      <c r="I271" s="201"/>
      <c r="J271" s="144" t="s">
        <v>212</v>
      </c>
      <c r="K271" s="145">
        <v>2</v>
      </c>
      <c r="L271" s="202">
        <v>44.94</v>
      </c>
      <c r="M271" s="202"/>
      <c r="N271" s="202">
        <f t="shared" si="60"/>
        <v>89.88</v>
      </c>
      <c r="O271" s="190"/>
      <c r="P271" s="190"/>
      <c r="Q271" s="190"/>
      <c r="R271" s="137"/>
      <c r="T271" s="138" t="s">
        <v>5</v>
      </c>
      <c r="U271" s="40" t="s">
        <v>39</v>
      </c>
      <c r="V271" s="139">
        <v>0</v>
      </c>
      <c r="W271" s="139">
        <f t="shared" si="61"/>
        <v>0</v>
      </c>
      <c r="X271" s="139">
        <v>1.1199999999999999E-3</v>
      </c>
      <c r="Y271" s="139">
        <f t="shared" si="62"/>
        <v>2.2399999999999998E-3</v>
      </c>
      <c r="Z271" s="139">
        <v>0</v>
      </c>
      <c r="AA271" s="140">
        <f t="shared" si="63"/>
        <v>0</v>
      </c>
      <c r="AR271" s="18" t="s">
        <v>278</v>
      </c>
      <c r="AT271" s="18" t="s">
        <v>420</v>
      </c>
      <c r="AU271" s="18" t="s">
        <v>155</v>
      </c>
      <c r="AY271" s="18" t="s">
        <v>149</v>
      </c>
      <c r="BE271" s="141">
        <f t="shared" si="64"/>
        <v>0</v>
      </c>
      <c r="BF271" s="141">
        <f t="shared" si="65"/>
        <v>89.88</v>
      </c>
      <c r="BG271" s="141">
        <f t="shared" si="66"/>
        <v>0</v>
      </c>
      <c r="BH271" s="141">
        <f t="shared" si="67"/>
        <v>0</v>
      </c>
      <c r="BI271" s="141">
        <f t="shared" si="68"/>
        <v>0</v>
      </c>
      <c r="BJ271" s="18" t="s">
        <v>155</v>
      </c>
      <c r="BK271" s="141">
        <f t="shared" si="69"/>
        <v>89.88</v>
      </c>
      <c r="BL271" s="18" t="s">
        <v>214</v>
      </c>
      <c r="BM271" s="18" t="s">
        <v>623</v>
      </c>
    </row>
    <row r="272" spans="2:65" s="1" customFormat="1" ht="16.5" customHeight="1">
      <c r="B272" s="132"/>
      <c r="C272" s="142" t="s">
        <v>624</v>
      </c>
      <c r="D272" s="142" t="s">
        <v>420</v>
      </c>
      <c r="E272" s="143" t="s">
        <v>625</v>
      </c>
      <c r="F272" s="201" t="s">
        <v>626</v>
      </c>
      <c r="G272" s="201"/>
      <c r="H272" s="201"/>
      <c r="I272" s="201"/>
      <c r="J272" s="144" t="s">
        <v>212</v>
      </c>
      <c r="K272" s="145">
        <v>2</v>
      </c>
      <c r="L272" s="202">
        <v>50.58</v>
      </c>
      <c r="M272" s="202"/>
      <c r="N272" s="202">
        <f t="shared" si="60"/>
        <v>101.16</v>
      </c>
      <c r="O272" s="190"/>
      <c r="P272" s="190"/>
      <c r="Q272" s="190"/>
      <c r="R272" s="137"/>
      <c r="T272" s="138" t="s">
        <v>5</v>
      </c>
      <c r="U272" s="40" t="s">
        <v>39</v>
      </c>
      <c r="V272" s="139">
        <v>0</v>
      </c>
      <c r="W272" s="139">
        <f t="shared" si="61"/>
        <v>0</v>
      </c>
      <c r="X272" s="139">
        <v>2E-3</v>
      </c>
      <c r="Y272" s="139">
        <f t="shared" si="62"/>
        <v>4.0000000000000001E-3</v>
      </c>
      <c r="Z272" s="139">
        <v>0</v>
      </c>
      <c r="AA272" s="140">
        <f t="shared" si="63"/>
        <v>0</v>
      </c>
      <c r="AR272" s="18" t="s">
        <v>278</v>
      </c>
      <c r="AT272" s="18" t="s">
        <v>420</v>
      </c>
      <c r="AU272" s="18" t="s">
        <v>155</v>
      </c>
      <c r="AY272" s="18" t="s">
        <v>149</v>
      </c>
      <c r="BE272" s="141">
        <f t="shared" si="64"/>
        <v>0</v>
      </c>
      <c r="BF272" s="141">
        <f t="shared" si="65"/>
        <v>101.16</v>
      </c>
      <c r="BG272" s="141">
        <f t="shared" si="66"/>
        <v>0</v>
      </c>
      <c r="BH272" s="141">
        <f t="shared" si="67"/>
        <v>0</v>
      </c>
      <c r="BI272" s="141">
        <f t="shared" si="68"/>
        <v>0</v>
      </c>
      <c r="BJ272" s="18" t="s">
        <v>155</v>
      </c>
      <c r="BK272" s="141">
        <f t="shared" si="69"/>
        <v>101.16</v>
      </c>
      <c r="BL272" s="18" t="s">
        <v>214</v>
      </c>
      <c r="BM272" s="18" t="s">
        <v>627</v>
      </c>
    </row>
    <row r="273" spans="2:65" s="1" customFormat="1" ht="16.5" customHeight="1">
      <c r="B273" s="132"/>
      <c r="C273" s="142" t="s">
        <v>628</v>
      </c>
      <c r="D273" s="142" t="s">
        <v>420</v>
      </c>
      <c r="E273" s="143" t="s">
        <v>629</v>
      </c>
      <c r="F273" s="201" t="s">
        <v>630</v>
      </c>
      <c r="G273" s="201"/>
      <c r="H273" s="201"/>
      <c r="I273" s="201"/>
      <c r="J273" s="144" t="s">
        <v>329</v>
      </c>
      <c r="K273" s="145">
        <v>1</v>
      </c>
      <c r="L273" s="202">
        <v>203.81</v>
      </c>
      <c r="M273" s="202"/>
      <c r="N273" s="202">
        <f t="shared" si="60"/>
        <v>203.81</v>
      </c>
      <c r="O273" s="190"/>
      <c r="P273" s="190"/>
      <c r="Q273" s="190"/>
      <c r="R273" s="137"/>
      <c r="T273" s="138" t="s">
        <v>5</v>
      </c>
      <c r="U273" s="40" t="s">
        <v>39</v>
      </c>
      <c r="V273" s="139">
        <v>0</v>
      </c>
      <c r="W273" s="139">
        <f t="shared" si="61"/>
        <v>0</v>
      </c>
      <c r="X273" s="139">
        <v>2E-3</v>
      </c>
      <c r="Y273" s="139">
        <f t="shared" si="62"/>
        <v>2E-3</v>
      </c>
      <c r="Z273" s="139">
        <v>0</v>
      </c>
      <c r="AA273" s="140">
        <f t="shared" si="63"/>
        <v>0</v>
      </c>
      <c r="AR273" s="18" t="s">
        <v>278</v>
      </c>
      <c r="AT273" s="18" t="s">
        <v>420</v>
      </c>
      <c r="AU273" s="18" t="s">
        <v>155</v>
      </c>
      <c r="AY273" s="18" t="s">
        <v>149</v>
      </c>
      <c r="BE273" s="141">
        <f t="shared" si="64"/>
        <v>0</v>
      </c>
      <c r="BF273" s="141">
        <f t="shared" si="65"/>
        <v>203.81</v>
      </c>
      <c r="BG273" s="141">
        <f t="shared" si="66"/>
        <v>0</v>
      </c>
      <c r="BH273" s="141">
        <f t="shared" si="67"/>
        <v>0</v>
      </c>
      <c r="BI273" s="141">
        <f t="shared" si="68"/>
        <v>0</v>
      </c>
      <c r="BJ273" s="18" t="s">
        <v>155</v>
      </c>
      <c r="BK273" s="141">
        <f t="shared" si="69"/>
        <v>203.81</v>
      </c>
      <c r="BL273" s="18" t="s">
        <v>214</v>
      </c>
      <c r="BM273" s="18" t="s">
        <v>631</v>
      </c>
    </row>
    <row r="274" spans="2:65" s="1" customFormat="1" ht="25.5" customHeight="1">
      <c r="B274" s="132"/>
      <c r="C274" s="133" t="s">
        <v>632</v>
      </c>
      <c r="D274" s="133" t="s">
        <v>150</v>
      </c>
      <c r="E274" s="134" t="s">
        <v>633</v>
      </c>
      <c r="F274" s="189" t="s">
        <v>634</v>
      </c>
      <c r="G274" s="189"/>
      <c r="H274" s="189"/>
      <c r="I274" s="189"/>
      <c r="J274" s="135" t="s">
        <v>203</v>
      </c>
      <c r="K274" s="136">
        <v>0.16</v>
      </c>
      <c r="L274" s="190">
        <v>16.84</v>
      </c>
      <c r="M274" s="190"/>
      <c r="N274" s="190">
        <f t="shared" si="60"/>
        <v>2.69</v>
      </c>
      <c r="O274" s="190"/>
      <c r="P274" s="190"/>
      <c r="Q274" s="190"/>
      <c r="R274" s="137"/>
      <c r="T274" s="138" t="s">
        <v>5</v>
      </c>
      <c r="U274" s="40" t="s">
        <v>39</v>
      </c>
      <c r="V274" s="139">
        <v>1.4490000000000001</v>
      </c>
      <c r="W274" s="139">
        <f t="shared" si="61"/>
        <v>0.23184000000000002</v>
      </c>
      <c r="X274" s="139">
        <v>0</v>
      </c>
      <c r="Y274" s="139">
        <f t="shared" si="62"/>
        <v>0</v>
      </c>
      <c r="Z274" s="139">
        <v>0</v>
      </c>
      <c r="AA274" s="140">
        <f t="shared" si="63"/>
        <v>0</v>
      </c>
      <c r="AR274" s="18" t="s">
        <v>214</v>
      </c>
      <c r="AT274" s="18" t="s">
        <v>150</v>
      </c>
      <c r="AU274" s="18" t="s">
        <v>155</v>
      </c>
      <c r="AY274" s="18" t="s">
        <v>149</v>
      </c>
      <c r="BE274" s="141">
        <f t="shared" si="64"/>
        <v>0</v>
      </c>
      <c r="BF274" s="141">
        <f t="shared" si="65"/>
        <v>2.69</v>
      </c>
      <c r="BG274" s="141">
        <f t="shared" si="66"/>
        <v>0</v>
      </c>
      <c r="BH274" s="141">
        <f t="shared" si="67"/>
        <v>0</v>
      </c>
      <c r="BI274" s="141">
        <f t="shared" si="68"/>
        <v>0</v>
      </c>
      <c r="BJ274" s="18" t="s">
        <v>155</v>
      </c>
      <c r="BK274" s="141">
        <f t="shared" si="69"/>
        <v>2.69</v>
      </c>
      <c r="BL274" s="18" t="s">
        <v>214</v>
      </c>
      <c r="BM274" s="18" t="s">
        <v>635</v>
      </c>
    </row>
    <row r="275" spans="2:65" s="9" customFormat="1" ht="29.85" customHeight="1">
      <c r="B275" s="121"/>
      <c r="C275" s="122"/>
      <c r="D275" s="131" t="s">
        <v>121</v>
      </c>
      <c r="E275" s="131"/>
      <c r="F275" s="131"/>
      <c r="G275" s="131"/>
      <c r="H275" s="131"/>
      <c r="I275" s="131"/>
      <c r="J275" s="131"/>
      <c r="K275" s="131"/>
      <c r="L275" s="131"/>
      <c r="M275" s="131"/>
      <c r="N275" s="197">
        <f>BK275</f>
        <v>12849.74</v>
      </c>
      <c r="O275" s="198"/>
      <c r="P275" s="198"/>
      <c r="Q275" s="198"/>
      <c r="R275" s="124"/>
      <c r="T275" s="125"/>
      <c r="U275" s="122"/>
      <c r="V275" s="122"/>
      <c r="W275" s="126">
        <f>SUM(W276:W296)</f>
        <v>460.95303640000003</v>
      </c>
      <c r="X275" s="122"/>
      <c r="Y275" s="126">
        <f>SUM(Y276:Y296)</f>
        <v>136.55769880000003</v>
      </c>
      <c r="Z275" s="122"/>
      <c r="AA275" s="127">
        <f>SUM(AA276:AA296)</f>
        <v>3.7124499999999996</v>
      </c>
      <c r="AR275" s="128" t="s">
        <v>155</v>
      </c>
      <c r="AT275" s="129" t="s">
        <v>71</v>
      </c>
      <c r="AU275" s="129" t="s">
        <v>79</v>
      </c>
      <c r="AY275" s="128" t="s">
        <v>149</v>
      </c>
      <c r="BK275" s="130">
        <f>SUM(BK276:BK296)</f>
        <v>12849.74</v>
      </c>
    </row>
    <row r="276" spans="2:65" s="1" customFormat="1" ht="38.25" customHeight="1">
      <c r="B276" s="132"/>
      <c r="C276" s="133" t="s">
        <v>636</v>
      </c>
      <c r="D276" s="133" t="s">
        <v>150</v>
      </c>
      <c r="E276" s="134" t="s">
        <v>637</v>
      </c>
      <c r="F276" s="189" t="s">
        <v>638</v>
      </c>
      <c r="G276" s="189"/>
      <c r="H276" s="189"/>
      <c r="I276" s="189"/>
      <c r="J276" s="135" t="s">
        <v>276</v>
      </c>
      <c r="K276" s="136">
        <v>137</v>
      </c>
      <c r="L276" s="190">
        <v>5.04</v>
      </c>
      <c r="M276" s="190"/>
      <c r="N276" s="190">
        <f t="shared" ref="N276:N296" si="70">ROUND(L276*K276,2)</f>
        <v>690.48</v>
      </c>
      <c r="O276" s="190"/>
      <c r="P276" s="190"/>
      <c r="Q276" s="190"/>
      <c r="R276" s="137"/>
      <c r="T276" s="138" t="s">
        <v>5</v>
      </c>
      <c r="U276" s="40" t="s">
        <v>39</v>
      </c>
      <c r="V276" s="139">
        <v>0.30696000000000001</v>
      </c>
      <c r="W276" s="139">
        <f t="shared" ref="W276:W296" si="71">V276*K276</f>
        <v>42.053519999999999</v>
      </c>
      <c r="X276" s="139">
        <v>2.5999999999999998E-4</v>
      </c>
      <c r="Y276" s="139">
        <f t="shared" ref="Y276:Y296" si="72">X276*K276</f>
        <v>3.5619999999999999E-2</v>
      </c>
      <c r="Z276" s="139">
        <v>0</v>
      </c>
      <c r="AA276" s="140">
        <f t="shared" ref="AA276:AA296" si="73">Z276*K276</f>
        <v>0</v>
      </c>
      <c r="AR276" s="18" t="s">
        <v>214</v>
      </c>
      <c r="AT276" s="18" t="s">
        <v>150</v>
      </c>
      <c r="AU276" s="18" t="s">
        <v>155</v>
      </c>
      <c r="AY276" s="18" t="s">
        <v>149</v>
      </c>
      <c r="BE276" s="141">
        <f t="shared" ref="BE276:BE296" si="74">IF(U276="základná",N276,0)</f>
        <v>0</v>
      </c>
      <c r="BF276" s="141">
        <f t="shared" ref="BF276:BF296" si="75">IF(U276="znížená",N276,0)</f>
        <v>690.48</v>
      </c>
      <c r="BG276" s="141">
        <f t="shared" ref="BG276:BG296" si="76">IF(U276="zákl. prenesená",N276,0)</f>
        <v>0</v>
      </c>
      <c r="BH276" s="141">
        <f t="shared" ref="BH276:BH296" si="77">IF(U276="zníž. prenesená",N276,0)</f>
        <v>0</v>
      </c>
      <c r="BI276" s="141">
        <f t="shared" ref="BI276:BI296" si="78">IF(U276="nulová",N276,0)</f>
        <v>0</v>
      </c>
      <c r="BJ276" s="18" t="s">
        <v>155</v>
      </c>
      <c r="BK276" s="141">
        <f t="shared" ref="BK276:BK296" si="79">ROUND(L276*K276,2)</f>
        <v>690.48</v>
      </c>
      <c r="BL276" s="18" t="s">
        <v>214</v>
      </c>
      <c r="BM276" s="18" t="s">
        <v>639</v>
      </c>
    </row>
    <row r="277" spans="2:65" s="1" customFormat="1" ht="16.5" customHeight="1">
      <c r="B277" s="132"/>
      <c r="C277" s="142" t="s">
        <v>640</v>
      </c>
      <c r="D277" s="142" t="s">
        <v>420</v>
      </c>
      <c r="E277" s="143" t="s">
        <v>641</v>
      </c>
      <c r="F277" s="201" t="s">
        <v>642</v>
      </c>
      <c r="G277" s="201"/>
      <c r="H277" s="201"/>
      <c r="I277" s="201"/>
      <c r="J277" s="144" t="s">
        <v>153</v>
      </c>
      <c r="K277" s="145">
        <v>1.411</v>
      </c>
      <c r="L277" s="202">
        <v>248.33</v>
      </c>
      <c r="M277" s="202"/>
      <c r="N277" s="202">
        <f t="shared" si="70"/>
        <v>350.39</v>
      </c>
      <c r="O277" s="190"/>
      <c r="P277" s="190"/>
      <c r="Q277" s="190"/>
      <c r="R277" s="137"/>
      <c r="T277" s="138" t="s">
        <v>5</v>
      </c>
      <c r="U277" s="40" t="s">
        <v>39</v>
      </c>
      <c r="V277" s="139">
        <v>0</v>
      </c>
      <c r="W277" s="139">
        <f t="shared" si="71"/>
        <v>0</v>
      </c>
      <c r="X277" s="139">
        <v>0.55000000000000004</v>
      </c>
      <c r="Y277" s="139">
        <f t="shared" si="72"/>
        <v>0.77605000000000013</v>
      </c>
      <c r="Z277" s="139">
        <v>0</v>
      </c>
      <c r="AA277" s="140">
        <f t="shared" si="73"/>
        <v>0</v>
      </c>
      <c r="AR277" s="18" t="s">
        <v>278</v>
      </c>
      <c r="AT277" s="18" t="s">
        <v>420</v>
      </c>
      <c r="AU277" s="18" t="s">
        <v>155</v>
      </c>
      <c r="AY277" s="18" t="s">
        <v>149</v>
      </c>
      <c r="BE277" s="141">
        <f t="shared" si="74"/>
        <v>0</v>
      </c>
      <c r="BF277" s="141">
        <f t="shared" si="75"/>
        <v>350.39</v>
      </c>
      <c r="BG277" s="141">
        <f t="shared" si="76"/>
        <v>0</v>
      </c>
      <c r="BH277" s="141">
        <f t="shared" si="77"/>
        <v>0</v>
      </c>
      <c r="BI277" s="141">
        <f t="shared" si="78"/>
        <v>0</v>
      </c>
      <c r="BJ277" s="18" t="s">
        <v>155</v>
      </c>
      <c r="BK277" s="141">
        <f t="shared" si="79"/>
        <v>350.39</v>
      </c>
      <c r="BL277" s="18" t="s">
        <v>214</v>
      </c>
      <c r="BM277" s="18" t="s">
        <v>643</v>
      </c>
    </row>
    <row r="278" spans="2:65" s="1" customFormat="1" ht="16.5" customHeight="1">
      <c r="B278" s="132"/>
      <c r="C278" s="142" t="s">
        <v>644</v>
      </c>
      <c r="D278" s="142" t="s">
        <v>420</v>
      </c>
      <c r="E278" s="143" t="s">
        <v>645</v>
      </c>
      <c r="F278" s="201" t="s">
        <v>646</v>
      </c>
      <c r="G278" s="201"/>
      <c r="H278" s="201"/>
      <c r="I278" s="201"/>
      <c r="J278" s="144" t="s">
        <v>153</v>
      </c>
      <c r="K278" s="145">
        <v>7.4999999999999997E-2</v>
      </c>
      <c r="L278" s="202">
        <v>206.85</v>
      </c>
      <c r="M278" s="202"/>
      <c r="N278" s="202">
        <f t="shared" si="70"/>
        <v>15.51</v>
      </c>
      <c r="O278" s="190"/>
      <c r="P278" s="190"/>
      <c r="Q278" s="190"/>
      <c r="R278" s="137"/>
      <c r="T278" s="138" t="s">
        <v>5</v>
      </c>
      <c r="U278" s="40" t="s">
        <v>39</v>
      </c>
      <c r="V278" s="139">
        <v>0</v>
      </c>
      <c r="W278" s="139">
        <f t="shared" si="71"/>
        <v>0</v>
      </c>
      <c r="X278" s="139">
        <v>0.55000000000000004</v>
      </c>
      <c r="Y278" s="139">
        <f t="shared" si="72"/>
        <v>4.1250000000000002E-2</v>
      </c>
      <c r="Z278" s="139">
        <v>0</v>
      </c>
      <c r="AA278" s="140">
        <f t="shared" si="73"/>
        <v>0</v>
      </c>
      <c r="AR278" s="18" t="s">
        <v>278</v>
      </c>
      <c r="AT278" s="18" t="s">
        <v>420</v>
      </c>
      <c r="AU278" s="18" t="s">
        <v>155</v>
      </c>
      <c r="AY278" s="18" t="s">
        <v>149</v>
      </c>
      <c r="BE278" s="141">
        <f t="shared" si="74"/>
        <v>0</v>
      </c>
      <c r="BF278" s="141">
        <f t="shared" si="75"/>
        <v>15.51</v>
      </c>
      <c r="BG278" s="141">
        <f t="shared" si="76"/>
        <v>0</v>
      </c>
      <c r="BH278" s="141">
        <f t="shared" si="77"/>
        <v>0</v>
      </c>
      <c r="BI278" s="141">
        <f t="shared" si="78"/>
        <v>0</v>
      </c>
      <c r="BJ278" s="18" t="s">
        <v>155</v>
      </c>
      <c r="BK278" s="141">
        <f t="shared" si="79"/>
        <v>15.51</v>
      </c>
      <c r="BL278" s="18" t="s">
        <v>214</v>
      </c>
      <c r="BM278" s="18" t="s">
        <v>647</v>
      </c>
    </row>
    <row r="279" spans="2:65" s="1" customFormat="1" ht="16.5" customHeight="1">
      <c r="B279" s="132"/>
      <c r="C279" s="142" t="s">
        <v>648</v>
      </c>
      <c r="D279" s="142" t="s">
        <v>420</v>
      </c>
      <c r="E279" s="143" t="s">
        <v>649</v>
      </c>
      <c r="F279" s="201" t="s">
        <v>650</v>
      </c>
      <c r="G279" s="201"/>
      <c r="H279" s="201"/>
      <c r="I279" s="201"/>
      <c r="J279" s="144" t="s">
        <v>153</v>
      </c>
      <c r="K279" s="145">
        <v>0.16900000000000001</v>
      </c>
      <c r="L279" s="202">
        <v>197.43</v>
      </c>
      <c r="M279" s="202"/>
      <c r="N279" s="202">
        <f t="shared" si="70"/>
        <v>33.369999999999997</v>
      </c>
      <c r="O279" s="190"/>
      <c r="P279" s="190"/>
      <c r="Q279" s="190"/>
      <c r="R279" s="137"/>
      <c r="T279" s="138" t="s">
        <v>5</v>
      </c>
      <c r="U279" s="40" t="s">
        <v>39</v>
      </c>
      <c r="V279" s="139">
        <v>0</v>
      </c>
      <c r="W279" s="139">
        <f t="shared" si="71"/>
        <v>0</v>
      </c>
      <c r="X279" s="139">
        <v>0.55000000000000004</v>
      </c>
      <c r="Y279" s="139">
        <f t="shared" si="72"/>
        <v>9.2950000000000019E-2</v>
      </c>
      <c r="Z279" s="139">
        <v>0</v>
      </c>
      <c r="AA279" s="140">
        <f t="shared" si="73"/>
        <v>0</v>
      </c>
      <c r="AR279" s="18" t="s">
        <v>278</v>
      </c>
      <c r="AT279" s="18" t="s">
        <v>420</v>
      </c>
      <c r="AU279" s="18" t="s">
        <v>155</v>
      </c>
      <c r="AY279" s="18" t="s">
        <v>149</v>
      </c>
      <c r="BE279" s="141">
        <f t="shared" si="74"/>
        <v>0</v>
      </c>
      <c r="BF279" s="141">
        <f t="shared" si="75"/>
        <v>33.369999999999997</v>
      </c>
      <c r="BG279" s="141">
        <f t="shared" si="76"/>
        <v>0</v>
      </c>
      <c r="BH279" s="141">
        <f t="shared" si="77"/>
        <v>0</v>
      </c>
      <c r="BI279" s="141">
        <f t="shared" si="78"/>
        <v>0</v>
      </c>
      <c r="BJ279" s="18" t="s">
        <v>155</v>
      </c>
      <c r="BK279" s="141">
        <f t="shared" si="79"/>
        <v>33.369999999999997</v>
      </c>
      <c r="BL279" s="18" t="s">
        <v>214</v>
      </c>
      <c r="BM279" s="18" t="s">
        <v>651</v>
      </c>
    </row>
    <row r="280" spans="2:65" s="1" customFormat="1" ht="16.5" customHeight="1">
      <c r="B280" s="132"/>
      <c r="C280" s="142" t="s">
        <v>652</v>
      </c>
      <c r="D280" s="142" t="s">
        <v>420</v>
      </c>
      <c r="E280" s="143" t="s">
        <v>653</v>
      </c>
      <c r="F280" s="201" t="s">
        <v>654</v>
      </c>
      <c r="G280" s="201"/>
      <c r="H280" s="201"/>
      <c r="I280" s="201"/>
      <c r="J280" s="144" t="s">
        <v>153</v>
      </c>
      <c r="K280" s="145">
        <v>6.0999999999999999E-2</v>
      </c>
      <c r="L280" s="202">
        <v>240.91</v>
      </c>
      <c r="M280" s="202"/>
      <c r="N280" s="202">
        <f t="shared" si="70"/>
        <v>14.7</v>
      </c>
      <c r="O280" s="190"/>
      <c r="P280" s="190"/>
      <c r="Q280" s="190"/>
      <c r="R280" s="137"/>
      <c r="T280" s="138" t="s">
        <v>5</v>
      </c>
      <c r="U280" s="40" t="s">
        <v>39</v>
      </c>
      <c r="V280" s="139">
        <v>0</v>
      </c>
      <c r="W280" s="139">
        <f t="shared" si="71"/>
        <v>0</v>
      </c>
      <c r="X280" s="139">
        <v>0.55000000000000004</v>
      </c>
      <c r="Y280" s="139">
        <f t="shared" si="72"/>
        <v>3.3550000000000003E-2</v>
      </c>
      <c r="Z280" s="139">
        <v>0</v>
      </c>
      <c r="AA280" s="140">
        <f t="shared" si="73"/>
        <v>0</v>
      </c>
      <c r="AR280" s="18" t="s">
        <v>278</v>
      </c>
      <c r="AT280" s="18" t="s">
        <v>420</v>
      </c>
      <c r="AU280" s="18" t="s">
        <v>155</v>
      </c>
      <c r="AY280" s="18" t="s">
        <v>149</v>
      </c>
      <c r="BE280" s="141">
        <f t="shared" si="74"/>
        <v>0</v>
      </c>
      <c r="BF280" s="141">
        <f t="shared" si="75"/>
        <v>14.7</v>
      </c>
      <c r="BG280" s="141">
        <f t="shared" si="76"/>
        <v>0</v>
      </c>
      <c r="BH280" s="141">
        <f t="shared" si="77"/>
        <v>0</v>
      </c>
      <c r="BI280" s="141">
        <f t="shared" si="78"/>
        <v>0</v>
      </c>
      <c r="BJ280" s="18" t="s">
        <v>155</v>
      </c>
      <c r="BK280" s="141">
        <f t="shared" si="79"/>
        <v>14.7</v>
      </c>
      <c r="BL280" s="18" t="s">
        <v>214</v>
      </c>
      <c r="BM280" s="18" t="s">
        <v>655</v>
      </c>
    </row>
    <row r="281" spans="2:65" s="1" customFormat="1" ht="38.25" customHeight="1">
      <c r="B281" s="132"/>
      <c r="C281" s="133" t="s">
        <v>656</v>
      </c>
      <c r="D281" s="133" t="s">
        <v>150</v>
      </c>
      <c r="E281" s="134" t="s">
        <v>657</v>
      </c>
      <c r="F281" s="189" t="s">
        <v>658</v>
      </c>
      <c r="G281" s="189"/>
      <c r="H281" s="189"/>
      <c r="I281" s="189"/>
      <c r="J281" s="135" t="s">
        <v>182</v>
      </c>
      <c r="K281" s="136">
        <v>158.86000000000001</v>
      </c>
      <c r="L281" s="190">
        <v>2.4900000000000002</v>
      </c>
      <c r="M281" s="190"/>
      <c r="N281" s="190">
        <f t="shared" si="70"/>
        <v>395.56</v>
      </c>
      <c r="O281" s="190"/>
      <c r="P281" s="190"/>
      <c r="Q281" s="190"/>
      <c r="R281" s="137"/>
      <c r="T281" s="138" t="s">
        <v>5</v>
      </c>
      <c r="U281" s="40" t="s">
        <v>39</v>
      </c>
      <c r="V281" s="139">
        <v>0.25573000000000001</v>
      </c>
      <c r="W281" s="139">
        <f t="shared" si="71"/>
        <v>40.625267800000003</v>
      </c>
      <c r="X281" s="139">
        <v>0</v>
      </c>
      <c r="Y281" s="139">
        <f t="shared" si="72"/>
        <v>0</v>
      </c>
      <c r="Z281" s="139">
        <v>0</v>
      </c>
      <c r="AA281" s="140">
        <f t="shared" si="73"/>
        <v>0</v>
      </c>
      <c r="AR281" s="18" t="s">
        <v>214</v>
      </c>
      <c r="AT281" s="18" t="s">
        <v>150</v>
      </c>
      <c r="AU281" s="18" t="s">
        <v>155</v>
      </c>
      <c r="AY281" s="18" t="s">
        <v>149</v>
      </c>
      <c r="BE281" s="141">
        <f t="shared" si="74"/>
        <v>0</v>
      </c>
      <c r="BF281" s="141">
        <f t="shared" si="75"/>
        <v>395.56</v>
      </c>
      <c r="BG281" s="141">
        <f t="shared" si="76"/>
        <v>0</v>
      </c>
      <c r="BH281" s="141">
        <f t="shared" si="77"/>
        <v>0</v>
      </c>
      <c r="BI281" s="141">
        <f t="shared" si="78"/>
        <v>0</v>
      </c>
      <c r="BJ281" s="18" t="s">
        <v>155</v>
      </c>
      <c r="BK281" s="141">
        <f t="shared" si="79"/>
        <v>395.56</v>
      </c>
      <c r="BL281" s="18" t="s">
        <v>214</v>
      </c>
      <c r="BM281" s="18" t="s">
        <v>659</v>
      </c>
    </row>
    <row r="282" spans="2:65" s="1" customFormat="1" ht="25.5" customHeight="1">
      <c r="B282" s="132"/>
      <c r="C282" s="142" t="s">
        <v>660</v>
      </c>
      <c r="D282" s="142" t="s">
        <v>420</v>
      </c>
      <c r="E282" s="143" t="s">
        <v>661</v>
      </c>
      <c r="F282" s="201" t="s">
        <v>662</v>
      </c>
      <c r="G282" s="201"/>
      <c r="H282" s="201"/>
      <c r="I282" s="201"/>
      <c r="J282" s="144" t="s">
        <v>182</v>
      </c>
      <c r="K282" s="145">
        <v>68.537000000000006</v>
      </c>
      <c r="L282" s="202">
        <v>3.91</v>
      </c>
      <c r="M282" s="202"/>
      <c r="N282" s="202">
        <f t="shared" si="70"/>
        <v>267.98</v>
      </c>
      <c r="O282" s="190"/>
      <c r="P282" s="190"/>
      <c r="Q282" s="190"/>
      <c r="R282" s="137"/>
      <c r="T282" s="138" t="s">
        <v>5</v>
      </c>
      <c r="U282" s="40" t="s">
        <v>39</v>
      </c>
      <c r="V282" s="139">
        <v>0</v>
      </c>
      <c r="W282" s="139">
        <f t="shared" si="71"/>
        <v>0</v>
      </c>
      <c r="X282" s="139">
        <v>1.7999999999999999E-2</v>
      </c>
      <c r="Y282" s="139">
        <f t="shared" si="72"/>
        <v>1.2336659999999999</v>
      </c>
      <c r="Z282" s="139">
        <v>0</v>
      </c>
      <c r="AA282" s="140">
        <f t="shared" si="73"/>
        <v>0</v>
      </c>
      <c r="AR282" s="18" t="s">
        <v>278</v>
      </c>
      <c r="AT282" s="18" t="s">
        <v>420</v>
      </c>
      <c r="AU282" s="18" t="s">
        <v>155</v>
      </c>
      <c r="AY282" s="18" t="s">
        <v>149</v>
      </c>
      <c r="BE282" s="141">
        <f t="shared" si="74"/>
        <v>0</v>
      </c>
      <c r="BF282" s="141">
        <f t="shared" si="75"/>
        <v>267.98</v>
      </c>
      <c r="BG282" s="141">
        <f t="shared" si="76"/>
        <v>0</v>
      </c>
      <c r="BH282" s="141">
        <f t="shared" si="77"/>
        <v>0</v>
      </c>
      <c r="BI282" s="141">
        <f t="shared" si="78"/>
        <v>0</v>
      </c>
      <c r="BJ282" s="18" t="s">
        <v>155</v>
      </c>
      <c r="BK282" s="141">
        <f t="shared" si="79"/>
        <v>267.98</v>
      </c>
      <c r="BL282" s="18" t="s">
        <v>214</v>
      </c>
      <c r="BM282" s="18" t="s">
        <v>663</v>
      </c>
    </row>
    <row r="283" spans="2:65" s="1" customFormat="1" ht="25.5" customHeight="1">
      <c r="B283" s="132"/>
      <c r="C283" s="142" t="s">
        <v>664</v>
      </c>
      <c r="D283" s="142" t="s">
        <v>420</v>
      </c>
      <c r="E283" s="143" t="s">
        <v>665</v>
      </c>
      <c r="F283" s="201" t="s">
        <v>666</v>
      </c>
      <c r="G283" s="201"/>
      <c r="H283" s="201"/>
      <c r="I283" s="201"/>
      <c r="J283" s="144" t="s">
        <v>182</v>
      </c>
      <c r="K283" s="145">
        <v>106.209</v>
      </c>
      <c r="L283" s="202">
        <v>5.2</v>
      </c>
      <c r="M283" s="202"/>
      <c r="N283" s="202">
        <f t="shared" si="70"/>
        <v>552.29</v>
      </c>
      <c r="O283" s="190"/>
      <c r="P283" s="190"/>
      <c r="Q283" s="190"/>
      <c r="R283" s="137"/>
      <c r="T283" s="138" t="s">
        <v>5</v>
      </c>
      <c r="U283" s="40" t="s">
        <v>39</v>
      </c>
      <c r="V283" s="139">
        <v>0</v>
      </c>
      <c r="W283" s="139">
        <f t="shared" si="71"/>
        <v>0</v>
      </c>
      <c r="X283" s="139">
        <v>2.4E-2</v>
      </c>
      <c r="Y283" s="139">
        <f t="shared" si="72"/>
        <v>2.5490159999999999</v>
      </c>
      <c r="Z283" s="139">
        <v>0</v>
      </c>
      <c r="AA283" s="140">
        <f t="shared" si="73"/>
        <v>0</v>
      </c>
      <c r="AR283" s="18" t="s">
        <v>278</v>
      </c>
      <c r="AT283" s="18" t="s">
        <v>420</v>
      </c>
      <c r="AU283" s="18" t="s">
        <v>155</v>
      </c>
      <c r="AY283" s="18" t="s">
        <v>149</v>
      </c>
      <c r="BE283" s="141">
        <f t="shared" si="74"/>
        <v>0</v>
      </c>
      <c r="BF283" s="141">
        <f t="shared" si="75"/>
        <v>552.29</v>
      </c>
      <c r="BG283" s="141">
        <f t="shared" si="76"/>
        <v>0</v>
      </c>
      <c r="BH283" s="141">
        <f t="shared" si="77"/>
        <v>0</v>
      </c>
      <c r="BI283" s="141">
        <f t="shared" si="78"/>
        <v>0</v>
      </c>
      <c r="BJ283" s="18" t="s">
        <v>155</v>
      </c>
      <c r="BK283" s="141">
        <f t="shared" si="79"/>
        <v>552.29</v>
      </c>
      <c r="BL283" s="18" t="s">
        <v>214</v>
      </c>
      <c r="BM283" s="18" t="s">
        <v>667</v>
      </c>
    </row>
    <row r="284" spans="2:65" s="1" customFormat="1" ht="25.5" customHeight="1">
      <c r="B284" s="132"/>
      <c r="C284" s="133" t="s">
        <v>668</v>
      </c>
      <c r="D284" s="133" t="s">
        <v>150</v>
      </c>
      <c r="E284" s="134" t="s">
        <v>669</v>
      </c>
      <c r="F284" s="189" t="s">
        <v>670</v>
      </c>
      <c r="G284" s="189"/>
      <c r="H284" s="189"/>
      <c r="I284" s="189"/>
      <c r="J284" s="135" t="s">
        <v>276</v>
      </c>
      <c r="K284" s="136">
        <v>635.44000000000005</v>
      </c>
      <c r="L284" s="190">
        <v>0.6</v>
      </c>
      <c r="M284" s="190"/>
      <c r="N284" s="190">
        <f t="shared" si="70"/>
        <v>381.26</v>
      </c>
      <c r="O284" s="190"/>
      <c r="P284" s="190"/>
      <c r="Q284" s="190"/>
      <c r="R284" s="137"/>
      <c r="T284" s="138" t="s">
        <v>5</v>
      </c>
      <c r="U284" s="40" t="s">
        <v>39</v>
      </c>
      <c r="V284" s="139">
        <v>4.6050000000000001E-2</v>
      </c>
      <c r="W284" s="139">
        <f t="shared" si="71"/>
        <v>29.262012000000002</v>
      </c>
      <c r="X284" s="139">
        <v>0</v>
      </c>
      <c r="Y284" s="139">
        <f t="shared" si="72"/>
        <v>0</v>
      </c>
      <c r="Z284" s="139">
        <v>0</v>
      </c>
      <c r="AA284" s="140">
        <f t="shared" si="73"/>
        <v>0</v>
      </c>
      <c r="AR284" s="18" t="s">
        <v>214</v>
      </c>
      <c r="AT284" s="18" t="s">
        <v>150</v>
      </c>
      <c r="AU284" s="18" t="s">
        <v>155</v>
      </c>
      <c r="AY284" s="18" t="s">
        <v>149</v>
      </c>
      <c r="BE284" s="141">
        <f t="shared" si="74"/>
        <v>0</v>
      </c>
      <c r="BF284" s="141">
        <f t="shared" si="75"/>
        <v>381.26</v>
      </c>
      <c r="BG284" s="141">
        <f t="shared" si="76"/>
        <v>0</v>
      </c>
      <c r="BH284" s="141">
        <f t="shared" si="77"/>
        <v>0</v>
      </c>
      <c r="BI284" s="141">
        <f t="shared" si="78"/>
        <v>0</v>
      </c>
      <c r="BJ284" s="18" t="s">
        <v>155</v>
      </c>
      <c r="BK284" s="141">
        <f t="shared" si="79"/>
        <v>381.26</v>
      </c>
      <c r="BL284" s="18" t="s">
        <v>214</v>
      </c>
      <c r="BM284" s="18" t="s">
        <v>671</v>
      </c>
    </row>
    <row r="285" spans="2:65" s="1" customFormat="1" ht="16.5" customHeight="1">
      <c r="B285" s="132"/>
      <c r="C285" s="133" t="s">
        <v>672</v>
      </c>
      <c r="D285" s="133" t="s">
        <v>150</v>
      </c>
      <c r="E285" s="134" t="s">
        <v>673</v>
      </c>
      <c r="F285" s="189" t="s">
        <v>674</v>
      </c>
      <c r="G285" s="189"/>
      <c r="H285" s="189"/>
      <c r="I285" s="189"/>
      <c r="J285" s="135" t="s">
        <v>276</v>
      </c>
      <c r="K285" s="136">
        <v>635.44000000000005</v>
      </c>
      <c r="L285" s="190">
        <v>1.02</v>
      </c>
      <c r="M285" s="190"/>
      <c r="N285" s="190">
        <f t="shared" si="70"/>
        <v>648.15</v>
      </c>
      <c r="O285" s="190"/>
      <c r="P285" s="190"/>
      <c r="Q285" s="190"/>
      <c r="R285" s="137"/>
      <c r="T285" s="138" t="s">
        <v>5</v>
      </c>
      <c r="U285" s="40" t="s">
        <v>39</v>
      </c>
      <c r="V285" s="139">
        <v>8.6999999999999994E-2</v>
      </c>
      <c r="W285" s="139">
        <f t="shared" si="71"/>
        <v>55.283279999999998</v>
      </c>
      <c r="X285" s="139">
        <v>0</v>
      </c>
      <c r="Y285" s="139">
        <f t="shared" si="72"/>
        <v>0</v>
      </c>
      <c r="Z285" s="139">
        <v>0</v>
      </c>
      <c r="AA285" s="140">
        <f t="shared" si="73"/>
        <v>0</v>
      </c>
      <c r="AR285" s="18" t="s">
        <v>214</v>
      </c>
      <c r="AT285" s="18" t="s">
        <v>150</v>
      </c>
      <c r="AU285" s="18" t="s">
        <v>155</v>
      </c>
      <c r="AY285" s="18" t="s">
        <v>149</v>
      </c>
      <c r="BE285" s="141">
        <f t="shared" si="74"/>
        <v>0</v>
      </c>
      <c r="BF285" s="141">
        <f t="shared" si="75"/>
        <v>648.15</v>
      </c>
      <c r="BG285" s="141">
        <f t="shared" si="76"/>
        <v>0</v>
      </c>
      <c r="BH285" s="141">
        <f t="shared" si="77"/>
        <v>0</v>
      </c>
      <c r="BI285" s="141">
        <f t="shared" si="78"/>
        <v>0</v>
      </c>
      <c r="BJ285" s="18" t="s">
        <v>155</v>
      </c>
      <c r="BK285" s="141">
        <f t="shared" si="79"/>
        <v>648.15</v>
      </c>
      <c r="BL285" s="18" t="s">
        <v>214</v>
      </c>
      <c r="BM285" s="18" t="s">
        <v>675</v>
      </c>
    </row>
    <row r="286" spans="2:65" s="1" customFormat="1" ht="16.5" customHeight="1">
      <c r="B286" s="132"/>
      <c r="C286" s="142" t="s">
        <v>676</v>
      </c>
      <c r="D286" s="142" t="s">
        <v>420</v>
      </c>
      <c r="E286" s="143" t="s">
        <v>677</v>
      </c>
      <c r="F286" s="201" t="s">
        <v>678</v>
      </c>
      <c r="G286" s="201"/>
      <c r="H286" s="201"/>
      <c r="I286" s="201"/>
      <c r="J286" s="144" t="s">
        <v>153</v>
      </c>
      <c r="K286" s="145">
        <v>2.669</v>
      </c>
      <c r="L286" s="202">
        <v>196.92</v>
      </c>
      <c r="M286" s="202"/>
      <c r="N286" s="202">
        <f t="shared" si="70"/>
        <v>525.58000000000004</v>
      </c>
      <c r="O286" s="190"/>
      <c r="P286" s="190"/>
      <c r="Q286" s="190"/>
      <c r="R286" s="137"/>
      <c r="T286" s="138" t="s">
        <v>5</v>
      </c>
      <c r="U286" s="40" t="s">
        <v>39</v>
      </c>
      <c r="V286" s="139">
        <v>0</v>
      </c>
      <c r="W286" s="139">
        <f t="shared" si="71"/>
        <v>0</v>
      </c>
      <c r="X286" s="139">
        <v>0.55000000000000004</v>
      </c>
      <c r="Y286" s="139">
        <f t="shared" si="72"/>
        <v>1.4679500000000001</v>
      </c>
      <c r="Z286" s="139">
        <v>0</v>
      </c>
      <c r="AA286" s="140">
        <f t="shared" si="73"/>
        <v>0</v>
      </c>
      <c r="AR286" s="18" t="s">
        <v>278</v>
      </c>
      <c r="AT286" s="18" t="s">
        <v>420</v>
      </c>
      <c r="AU286" s="18" t="s">
        <v>155</v>
      </c>
      <c r="AY286" s="18" t="s">
        <v>149</v>
      </c>
      <c r="BE286" s="141">
        <f t="shared" si="74"/>
        <v>0</v>
      </c>
      <c r="BF286" s="141">
        <f t="shared" si="75"/>
        <v>525.58000000000004</v>
      </c>
      <c r="BG286" s="141">
        <f t="shared" si="76"/>
        <v>0</v>
      </c>
      <c r="BH286" s="141">
        <f t="shared" si="77"/>
        <v>0</v>
      </c>
      <c r="BI286" s="141">
        <f t="shared" si="78"/>
        <v>0</v>
      </c>
      <c r="BJ286" s="18" t="s">
        <v>155</v>
      </c>
      <c r="BK286" s="141">
        <f t="shared" si="79"/>
        <v>525.58000000000004</v>
      </c>
      <c r="BL286" s="18" t="s">
        <v>214</v>
      </c>
      <c r="BM286" s="18" t="s">
        <v>679</v>
      </c>
    </row>
    <row r="287" spans="2:65" s="1" customFormat="1" ht="25.5" customHeight="1">
      <c r="B287" s="132"/>
      <c r="C287" s="133" t="s">
        <v>680</v>
      </c>
      <c r="D287" s="133" t="s">
        <v>150</v>
      </c>
      <c r="E287" s="134" t="s">
        <v>681</v>
      </c>
      <c r="F287" s="189" t="s">
        <v>682</v>
      </c>
      <c r="G287" s="189"/>
      <c r="H287" s="189"/>
      <c r="I287" s="189"/>
      <c r="J287" s="135" t="s">
        <v>182</v>
      </c>
      <c r="K287" s="136">
        <v>120</v>
      </c>
      <c r="L287" s="190">
        <v>2.17</v>
      </c>
      <c r="M287" s="190"/>
      <c r="N287" s="190">
        <f t="shared" si="70"/>
        <v>260.39999999999998</v>
      </c>
      <c r="O287" s="190"/>
      <c r="P287" s="190"/>
      <c r="Q287" s="190"/>
      <c r="R287" s="137"/>
      <c r="T287" s="138" t="s">
        <v>5</v>
      </c>
      <c r="U287" s="40" t="s">
        <v>39</v>
      </c>
      <c r="V287" s="139">
        <v>0.17</v>
      </c>
      <c r="W287" s="139">
        <f t="shared" si="71"/>
        <v>20.400000000000002</v>
      </c>
      <c r="X287" s="139">
        <v>0</v>
      </c>
      <c r="Y287" s="139">
        <f t="shared" si="72"/>
        <v>0</v>
      </c>
      <c r="Z287" s="139">
        <v>1.4999999999999999E-2</v>
      </c>
      <c r="AA287" s="140">
        <f t="shared" si="73"/>
        <v>1.7999999999999998</v>
      </c>
      <c r="AR287" s="18" t="s">
        <v>214</v>
      </c>
      <c r="AT287" s="18" t="s">
        <v>150</v>
      </c>
      <c r="AU287" s="18" t="s">
        <v>155</v>
      </c>
      <c r="AY287" s="18" t="s">
        <v>149</v>
      </c>
      <c r="BE287" s="141">
        <f t="shared" si="74"/>
        <v>0</v>
      </c>
      <c r="BF287" s="141">
        <f t="shared" si="75"/>
        <v>260.39999999999998</v>
      </c>
      <c r="BG287" s="141">
        <f t="shared" si="76"/>
        <v>0</v>
      </c>
      <c r="BH287" s="141">
        <f t="shared" si="77"/>
        <v>0</v>
      </c>
      <c r="BI287" s="141">
        <f t="shared" si="78"/>
        <v>0</v>
      </c>
      <c r="BJ287" s="18" t="s">
        <v>155</v>
      </c>
      <c r="BK287" s="141">
        <f t="shared" si="79"/>
        <v>260.39999999999998</v>
      </c>
      <c r="BL287" s="18" t="s">
        <v>214</v>
      </c>
      <c r="BM287" s="18" t="s">
        <v>683</v>
      </c>
    </row>
    <row r="288" spans="2:65" s="1" customFormat="1" ht="51" customHeight="1">
      <c r="B288" s="132"/>
      <c r="C288" s="133" t="s">
        <v>684</v>
      </c>
      <c r="D288" s="133" t="s">
        <v>150</v>
      </c>
      <c r="E288" s="134" t="s">
        <v>685</v>
      </c>
      <c r="F288" s="189" t="s">
        <v>686</v>
      </c>
      <c r="G288" s="189"/>
      <c r="H288" s="189"/>
      <c r="I288" s="189"/>
      <c r="J288" s="135" t="s">
        <v>153</v>
      </c>
      <c r="K288" s="136">
        <v>7.1479999999999997</v>
      </c>
      <c r="L288" s="190">
        <v>27.67</v>
      </c>
      <c r="M288" s="190"/>
      <c r="N288" s="190">
        <f t="shared" si="70"/>
        <v>197.79</v>
      </c>
      <c r="O288" s="190"/>
      <c r="P288" s="190"/>
      <c r="Q288" s="190"/>
      <c r="R288" s="137"/>
      <c r="T288" s="138" t="s">
        <v>5</v>
      </c>
      <c r="U288" s="40" t="s">
        <v>39</v>
      </c>
      <c r="V288" s="139">
        <v>0.01</v>
      </c>
      <c r="W288" s="139">
        <f t="shared" si="71"/>
        <v>7.1480000000000002E-2</v>
      </c>
      <c r="X288" s="139">
        <v>2.3099999999999999E-2</v>
      </c>
      <c r="Y288" s="139">
        <f t="shared" si="72"/>
        <v>0.16511879999999998</v>
      </c>
      <c r="Z288" s="139">
        <v>0</v>
      </c>
      <c r="AA288" s="140">
        <f t="shared" si="73"/>
        <v>0</v>
      </c>
      <c r="AR288" s="18" t="s">
        <v>214</v>
      </c>
      <c r="AT288" s="18" t="s">
        <v>150</v>
      </c>
      <c r="AU288" s="18" t="s">
        <v>155</v>
      </c>
      <c r="AY288" s="18" t="s">
        <v>149</v>
      </c>
      <c r="BE288" s="141">
        <f t="shared" si="74"/>
        <v>0</v>
      </c>
      <c r="BF288" s="141">
        <f t="shared" si="75"/>
        <v>197.79</v>
      </c>
      <c r="BG288" s="141">
        <f t="shared" si="76"/>
        <v>0</v>
      </c>
      <c r="BH288" s="141">
        <f t="shared" si="77"/>
        <v>0</v>
      </c>
      <c r="BI288" s="141">
        <f t="shared" si="78"/>
        <v>0</v>
      </c>
      <c r="BJ288" s="18" t="s">
        <v>155</v>
      </c>
      <c r="BK288" s="141">
        <f t="shared" si="79"/>
        <v>197.79</v>
      </c>
      <c r="BL288" s="18" t="s">
        <v>214</v>
      </c>
      <c r="BM288" s="18" t="s">
        <v>687</v>
      </c>
    </row>
    <row r="289" spans="2:65" s="1" customFormat="1" ht="25.5" customHeight="1">
      <c r="B289" s="132"/>
      <c r="C289" s="133" t="s">
        <v>688</v>
      </c>
      <c r="D289" s="133" t="s">
        <v>150</v>
      </c>
      <c r="E289" s="134" t="s">
        <v>689</v>
      </c>
      <c r="F289" s="189" t="s">
        <v>690</v>
      </c>
      <c r="G289" s="189"/>
      <c r="H289" s="189"/>
      <c r="I289" s="189"/>
      <c r="J289" s="135" t="s">
        <v>276</v>
      </c>
      <c r="K289" s="136">
        <v>217</v>
      </c>
      <c r="L289" s="190">
        <v>1.58</v>
      </c>
      <c r="M289" s="190"/>
      <c r="N289" s="190">
        <f t="shared" si="70"/>
        <v>342.86</v>
      </c>
      <c r="O289" s="190"/>
      <c r="P289" s="190"/>
      <c r="Q289" s="190"/>
      <c r="R289" s="137"/>
      <c r="T289" s="138" t="s">
        <v>5</v>
      </c>
      <c r="U289" s="40" t="s">
        <v>39</v>
      </c>
      <c r="V289" s="139">
        <v>0.11534999999999999</v>
      </c>
      <c r="W289" s="139">
        <f t="shared" si="71"/>
        <v>25.030949999999997</v>
      </c>
      <c r="X289" s="139">
        <v>0</v>
      </c>
      <c r="Y289" s="139">
        <f t="shared" si="72"/>
        <v>0</v>
      </c>
      <c r="Z289" s="139">
        <v>0</v>
      </c>
      <c r="AA289" s="140">
        <f t="shared" si="73"/>
        <v>0</v>
      </c>
      <c r="AR289" s="18" t="s">
        <v>214</v>
      </c>
      <c r="AT289" s="18" t="s">
        <v>150</v>
      </c>
      <c r="AU289" s="18" t="s">
        <v>155</v>
      </c>
      <c r="AY289" s="18" t="s">
        <v>149</v>
      </c>
      <c r="BE289" s="141">
        <f t="shared" si="74"/>
        <v>0</v>
      </c>
      <c r="BF289" s="141">
        <f t="shared" si="75"/>
        <v>342.86</v>
      </c>
      <c r="BG289" s="141">
        <f t="shared" si="76"/>
        <v>0</v>
      </c>
      <c r="BH289" s="141">
        <f t="shared" si="77"/>
        <v>0</v>
      </c>
      <c r="BI289" s="141">
        <f t="shared" si="78"/>
        <v>0</v>
      </c>
      <c r="BJ289" s="18" t="s">
        <v>155</v>
      </c>
      <c r="BK289" s="141">
        <f t="shared" si="79"/>
        <v>342.86</v>
      </c>
      <c r="BL289" s="18" t="s">
        <v>214</v>
      </c>
      <c r="BM289" s="18" t="s">
        <v>691</v>
      </c>
    </row>
    <row r="290" spans="2:65" s="1" customFormat="1" ht="16.5" customHeight="1">
      <c r="B290" s="132"/>
      <c r="C290" s="142" t="s">
        <v>692</v>
      </c>
      <c r="D290" s="142" t="s">
        <v>420</v>
      </c>
      <c r="E290" s="143" t="s">
        <v>693</v>
      </c>
      <c r="F290" s="201" t="s">
        <v>694</v>
      </c>
      <c r="G290" s="201"/>
      <c r="H290" s="201"/>
      <c r="I290" s="201"/>
      <c r="J290" s="144" t="s">
        <v>182</v>
      </c>
      <c r="K290" s="145">
        <v>234.36</v>
      </c>
      <c r="L290" s="202">
        <v>7.97</v>
      </c>
      <c r="M290" s="202"/>
      <c r="N290" s="202">
        <f t="shared" si="70"/>
        <v>1867.85</v>
      </c>
      <c r="O290" s="190"/>
      <c r="P290" s="190"/>
      <c r="Q290" s="190"/>
      <c r="R290" s="137"/>
      <c r="T290" s="138" t="s">
        <v>5</v>
      </c>
      <c r="U290" s="40" t="s">
        <v>39</v>
      </c>
      <c r="V290" s="139">
        <v>0</v>
      </c>
      <c r="W290" s="139">
        <f t="shared" si="71"/>
        <v>0</v>
      </c>
      <c r="X290" s="139">
        <v>0.55000000000000004</v>
      </c>
      <c r="Y290" s="139">
        <f t="shared" si="72"/>
        <v>128.89800000000002</v>
      </c>
      <c r="Z290" s="139">
        <v>0</v>
      </c>
      <c r="AA290" s="140">
        <f t="shared" si="73"/>
        <v>0</v>
      </c>
      <c r="AR290" s="18" t="s">
        <v>278</v>
      </c>
      <c r="AT290" s="18" t="s">
        <v>420</v>
      </c>
      <c r="AU290" s="18" t="s">
        <v>155</v>
      </c>
      <c r="AY290" s="18" t="s">
        <v>149</v>
      </c>
      <c r="BE290" s="141">
        <f t="shared" si="74"/>
        <v>0</v>
      </c>
      <c r="BF290" s="141">
        <f t="shared" si="75"/>
        <v>1867.85</v>
      </c>
      <c r="BG290" s="141">
        <f t="shared" si="76"/>
        <v>0</v>
      </c>
      <c r="BH290" s="141">
        <f t="shared" si="77"/>
        <v>0</v>
      </c>
      <c r="BI290" s="141">
        <f t="shared" si="78"/>
        <v>0</v>
      </c>
      <c r="BJ290" s="18" t="s">
        <v>155</v>
      </c>
      <c r="BK290" s="141">
        <f t="shared" si="79"/>
        <v>1867.85</v>
      </c>
      <c r="BL290" s="18" t="s">
        <v>214</v>
      </c>
      <c r="BM290" s="18" t="s">
        <v>695</v>
      </c>
    </row>
    <row r="291" spans="2:65" s="1" customFormat="1" ht="16.5" customHeight="1">
      <c r="B291" s="132"/>
      <c r="C291" s="142" t="s">
        <v>696</v>
      </c>
      <c r="D291" s="142" t="s">
        <v>420</v>
      </c>
      <c r="E291" s="143" t="s">
        <v>697</v>
      </c>
      <c r="F291" s="201" t="s">
        <v>698</v>
      </c>
      <c r="G291" s="201"/>
      <c r="H291" s="201"/>
      <c r="I291" s="201"/>
      <c r="J291" s="144" t="s">
        <v>329</v>
      </c>
      <c r="K291" s="145">
        <v>1</v>
      </c>
      <c r="L291" s="202">
        <v>133.15</v>
      </c>
      <c r="M291" s="202"/>
      <c r="N291" s="202">
        <f t="shared" si="70"/>
        <v>133.15</v>
      </c>
      <c r="O291" s="190"/>
      <c r="P291" s="190"/>
      <c r="Q291" s="190"/>
      <c r="R291" s="137"/>
      <c r="T291" s="138" t="s">
        <v>5</v>
      </c>
      <c r="U291" s="40" t="s">
        <v>39</v>
      </c>
      <c r="V291" s="139">
        <v>0</v>
      </c>
      <c r="W291" s="139">
        <f t="shared" si="71"/>
        <v>0</v>
      </c>
      <c r="X291" s="139">
        <v>0.55000000000000004</v>
      </c>
      <c r="Y291" s="139">
        <f t="shared" si="72"/>
        <v>0.55000000000000004</v>
      </c>
      <c r="Z291" s="139">
        <v>0</v>
      </c>
      <c r="AA291" s="140">
        <f t="shared" si="73"/>
        <v>0</v>
      </c>
      <c r="AR291" s="18" t="s">
        <v>278</v>
      </c>
      <c r="AT291" s="18" t="s">
        <v>420</v>
      </c>
      <c r="AU291" s="18" t="s">
        <v>155</v>
      </c>
      <c r="AY291" s="18" t="s">
        <v>149</v>
      </c>
      <c r="BE291" s="141">
        <f t="shared" si="74"/>
        <v>0</v>
      </c>
      <c r="BF291" s="141">
        <f t="shared" si="75"/>
        <v>133.15</v>
      </c>
      <c r="BG291" s="141">
        <f t="shared" si="76"/>
        <v>0</v>
      </c>
      <c r="BH291" s="141">
        <f t="shared" si="77"/>
        <v>0</v>
      </c>
      <c r="BI291" s="141">
        <f t="shared" si="78"/>
        <v>0</v>
      </c>
      <c r="BJ291" s="18" t="s">
        <v>155</v>
      </c>
      <c r="BK291" s="141">
        <f t="shared" si="79"/>
        <v>133.15</v>
      </c>
      <c r="BL291" s="18" t="s">
        <v>214</v>
      </c>
      <c r="BM291" s="18" t="s">
        <v>699</v>
      </c>
    </row>
    <row r="292" spans="2:65" s="1" customFormat="1" ht="25.5" customHeight="1">
      <c r="B292" s="132"/>
      <c r="C292" s="133" t="s">
        <v>700</v>
      </c>
      <c r="D292" s="133" t="s">
        <v>150</v>
      </c>
      <c r="E292" s="134" t="s">
        <v>701</v>
      </c>
      <c r="F292" s="189" t="s">
        <v>702</v>
      </c>
      <c r="G292" s="189"/>
      <c r="H292" s="189"/>
      <c r="I292" s="189"/>
      <c r="J292" s="135" t="s">
        <v>182</v>
      </c>
      <c r="K292" s="136">
        <v>36.756</v>
      </c>
      <c r="L292" s="190">
        <v>2.23</v>
      </c>
      <c r="M292" s="190"/>
      <c r="N292" s="190">
        <f t="shared" si="70"/>
        <v>81.97</v>
      </c>
      <c r="O292" s="190"/>
      <c r="P292" s="190"/>
      <c r="Q292" s="190"/>
      <c r="R292" s="137"/>
      <c r="T292" s="138" t="s">
        <v>5</v>
      </c>
      <c r="U292" s="40" t="s">
        <v>39</v>
      </c>
      <c r="V292" s="139">
        <v>0.19835</v>
      </c>
      <c r="W292" s="139">
        <f t="shared" si="71"/>
        <v>7.2905525999999998</v>
      </c>
      <c r="X292" s="139">
        <v>0</v>
      </c>
      <c r="Y292" s="139">
        <f t="shared" si="72"/>
        <v>0</v>
      </c>
      <c r="Z292" s="139">
        <v>0</v>
      </c>
      <c r="AA292" s="140">
        <f t="shared" si="73"/>
        <v>0</v>
      </c>
      <c r="AR292" s="18" t="s">
        <v>214</v>
      </c>
      <c r="AT292" s="18" t="s">
        <v>150</v>
      </c>
      <c r="AU292" s="18" t="s">
        <v>155</v>
      </c>
      <c r="AY292" s="18" t="s">
        <v>149</v>
      </c>
      <c r="BE292" s="141">
        <f t="shared" si="74"/>
        <v>0</v>
      </c>
      <c r="BF292" s="141">
        <f t="shared" si="75"/>
        <v>81.97</v>
      </c>
      <c r="BG292" s="141">
        <f t="shared" si="76"/>
        <v>0</v>
      </c>
      <c r="BH292" s="141">
        <f t="shared" si="77"/>
        <v>0</v>
      </c>
      <c r="BI292" s="141">
        <f t="shared" si="78"/>
        <v>0</v>
      </c>
      <c r="BJ292" s="18" t="s">
        <v>155</v>
      </c>
      <c r="BK292" s="141">
        <f t="shared" si="79"/>
        <v>81.97</v>
      </c>
      <c r="BL292" s="18" t="s">
        <v>214</v>
      </c>
      <c r="BM292" s="18" t="s">
        <v>703</v>
      </c>
    </row>
    <row r="293" spans="2:65" s="1" customFormat="1" ht="25.5" customHeight="1">
      <c r="B293" s="132"/>
      <c r="C293" s="142" t="s">
        <v>704</v>
      </c>
      <c r="D293" s="142" t="s">
        <v>420</v>
      </c>
      <c r="E293" s="143" t="s">
        <v>661</v>
      </c>
      <c r="F293" s="201" t="s">
        <v>662</v>
      </c>
      <c r="G293" s="201"/>
      <c r="H293" s="201"/>
      <c r="I293" s="201"/>
      <c r="J293" s="144" t="s">
        <v>182</v>
      </c>
      <c r="K293" s="145">
        <v>39.695999999999998</v>
      </c>
      <c r="L293" s="202">
        <v>4.47</v>
      </c>
      <c r="M293" s="202"/>
      <c r="N293" s="202">
        <f t="shared" si="70"/>
        <v>177.44</v>
      </c>
      <c r="O293" s="190"/>
      <c r="P293" s="190"/>
      <c r="Q293" s="190"/>
      <c r="R293" s="137"/>
      <c r="T293" s="138" t="s">
        <v>5</v>
      </c>
      <c r="U293" s="40" t="s">
        <v>39</v>
      </c>
      <c r="V293" s="139">
        <v>0</v>
      </c>
      <c r="W293" s="139">
        <f t="shared" si="71"/>
        <v>0</v>
      </c>
      <c r="X293" s="139">
        <v>1.7999999999999999E-2</v>
      </c>
      <c r="Y293" s="139">
        <f t="shared" si="72"/>
        <v>0.71452799999999994</v>
      </c>
      <c r="Z293" s="139">
        <v>0</v>
      </c>
      <c r="AA293" s="140">
        <f t="shared" si="73"/>
        <v>0</v>
      </c>
      <c r="AR293" s="18" t="s">
        <v>278</v>
      </c>
      <c r="AT293" s="18" t="s">
        <v>420</v>
      </c>
      <c r="AU293" s="18" t="s">
        <v>155</v>
      </c>
      <c r="AY293" s="18" t="s">
        <v>149</v>
      </c>
      <c r="BE293" s="141">
        <f t="shared" si="74"/>
        <v>0</v>
      </c>
      <c r="BF293" s="141">
        <f t="shared" si="75"/>
        <v>177.44</v>
      </c>
      <c r="BG293" s="141">
        <f t="shared" si="76"/>
        <v>0</v>
      </c>
      <c r="BH293" s="141">
        <f t="shared" si="77"/>
        <v>0</v>
      </c>
      <c r="BI293" s="141">
        <f t="shared" si="78"/>
        <v>0</v>
      </c>
      <c r="BJ293" s="18" t="s">
        <v>155</v>
      </c>
      <c r="BK293" s="141">
        <f t="shared" si="79"/>
        <v>177.44</v>
      </c>
      <c r="BL293" s="18" t="s">
        <v>214</v>
      </c>
      <c r="BM293" s="18" t="s">
        <v>705</v>
      </c>
    </row>
    <row r="294" spans="2:65" s="1" customFormat="1" ht="38.25" customHeight="1">
      <c r="B294" s="132"/>
      <c r="C294" s="133" t="s">
        <v>706</v>
      </c>
      <c r="D294" s="133" t="s">
        <v>150</v>
      </c>
      <c r="E294" s="134" t="s">
        <v>707</v>
      </c>
      <c r="F294" s="189" t="s">
        <v>708</v>
      </c>
      <c r="G294" s="189"/>
      <c r="H294" s="189"/>
      <c r="I294" s="189"/>
      <c r="J294" s="135" t="s">
        <v>182</v>
      </c>
      <c r="K294" s="136">
        <v>26</v>
      </c>
      <c r="L294" s="190">
        <v>1.01</v>
      </c>
      <c r="M294" s="190"/>
      <c r="N294" s="190">
        <f t="shared" si="70"/>
        <v>26.26</v>
      </c>
      <c r="O294" s="190"/>
      <c r="P294" s="190"/>
      <c r="Q294" s="190"/>
      <c r="R294" s="137"/>
      <c r="T294" s="138" t="s">
        <v>5</v>
      </c>
      <c r="U294" s="40" t="s">
        <v>39</v>
      </c>
      <c r="V294" s="139">
        <v>9.5000000000000001E-2</v>
      </c>
      <c r="W294" s="139">
        <f t="shared" si="71"/>
        <v>2.4700000000000002</v>
      </c>
      <c r="X294" s="139">
        <v>0</v>
      </c>
      <c r="Y294" s="139">
        <f t="shared" si="72"/>
        <v>0</v>
      </c>
      <c r="Z294" s="139">
        <v>1.4E-2</v>
      </c>
      <c r="AA294" s="140">
        <f t="shared" si="73"/>
        <v>0.36399999999999999</v>
      </c>
      <c r="AR294" s="18" t="s">
        <v>214</v>
      </c>
      <c r="AT294" s="18" t="s">
        <v>150</v>
      </c>
      <c r="AU294" s="18" t="s">
        <v>155</v>
      </c>
      <c r="AY294" s="18" t="s">
        <v>149</v>
      </c>
      <c r="BE294" s="141">
        <f t="shared" si="74"/>
        <v>0</v>
      </c>
      <c r="BF294" s="141">
        <f t="shared" si="75"/>
        <v>26.26</v>
      </c>
      <c r="BG294" s="141">
        <f t="shared" si="76"/>
        <v>0</v>
      </c>
      <c r="BH294" s="141">
        <f t="shared" si="77"/>
        <v>0</v>
      </c>
      <c r="BI294" s="141">
        <f t="shared" si="78"/>
        <v>0</v>
      </c>
      <c r="BJ294" s="18" t="s">
        <v>155</v>
      </c>
      <c r="BK294" s="141">
        <f t="shared" si="79"/>
        <v>26.26</v>
      </c>
      <c r="BL294" s="18" t="s">
        <v>214</v>
      </c>
      <c r="BM294" s="18" t="s">
        <v>709</v>
      </c>
    </row>
    <row r="295" spans="2:65" s="1" customFormat="1" ht="38.25" customHeight="1">
      <c r="B295" s="132"/>
      <c r="C295" s="133" t="s">
        <v>710</v>
      </c>
      <c r="D295" s="133" t="s">
        <v>150</v>
      </c>
      <c r="E295" s="134" t="s">
        <v>711</v>
      </c>
      <c r="F295" s="189" t="s">
        <v>712</v>
      </c>
      <c r="G295" s="189"/>
      <c r="H295" s="189"/>
      <c r="I295" s="189"/>
      <c r="J295" s="135" t="s">
        <v>182</v>
      </c>
      <c r="K295" s="136">
        <v>34.409999999999997</v>
      </c>
      <c r="L295" s="190">
        <v>1.54</v>
      </c>
      <c r="M295" s="190"/>
      <c r="N295" s="190">
        <f t="shared" si="70"/>
        <v>52.99</v>
      </c>
      <c r="O295" s="190"/>
      <c r="P295" s="190"/>
      <c r="Q295" s="190"/>
      <c r="R295" s="137"/>
      <c r="T295" s="138" t="s">
        <v>5</v>
      </c>
      <c r="U295" s="40" t="s">
        <v>39</v>
      </c>
      <c r="V295" s="139">
        <v>0.13200000000000001</v>
      </c>
      <c r="W295" s="139">
        <f t="shared" si="71"/>
        <v>4.5421199999999997</v>
      </c>
      <c r="X295" s="139">
        <v>0</v>
      </c>
      <c r="Y295" s="139">
        <f t="shared" si="72"/>
        <v>0</v>
      </c>
      <c r="Z295" s="139">
        <v>4.4999999999999998E-2</v>
      </c>
      <c r="AA295" s="140">
        <f t="shared" si="73"/>
        <v>1.5484499999999999</v>
      </c>
      <c r="AR295" s="18" t="s">
        <v>214</v>
      </c>
      <c r="AT295" s="18" t="s">
        <v>150</v>
      </c>
      <c r="AU295" s="18" t="s">
        <v>155</v>
      </c>
      <c r="AY295" s="18" t="s">
        <v>149</v>
      </c>
      <c r="BE295" s="141">
        <f t="shared" si="74"/>
        <v>0</v>
      </c>
      <c r="BF295" s="141">
        <f t="shared" si="75"/>
        <v>52.99</v>
      </c>
      <c r="BG295" s="141">
        <f t="shared" si="76"/>
        <v>0</v>
      </c>
      <c r="BH295" s="141">
        <f t="shared" si="77"/>
        <v>0</v>
      </c>
      <c r="BI295" s="141">
        <f t="shared" si="78"/>
        <v>0</v>
      </c>
      <c r="BJ295" s="18" t="s">
        <v>155</v>
      </c>
      <c r="BK295" s="141">
        <f t="shared" si="79"/>
        <v>52.99</v>
      </c>
      <c r="BL295" s="18" t="s">
        <v>214</v>
      </c>
      <c r="BM295" s="18" t="s">
        <v>713</v>
      </c>
    </row>
    <row r="296" spans="2:65" s="1" customFormat="1" ht="25.5" customHeight="1">
      <c r="B296" s="132"/>
      <c r="C296" s="133" t="s">
        <v>714</v>
      </c>
      <c r="D296" s="133" t="s">
        <v>150</v>
      </c>
      <c r="E296" s="134" t="s">
        <v>715</v>
      </c>
      <c r="F296" s="189" t="s">
        <v>716</v>
      </c>
      <c r="G296" s="189"/>
      <c r="H296" s="189"/>
      <c r="I296" s="189"/>
      <c r="J296" s="135" t="s">
        <v>203</v>
      </c>
      <c r="K296" s="136">
        <v>136.55799999999999</v>
      </c>
      <c r="L296" s="190">
        <v>42.72</v>
      </c>
      <c r="M296" s="190"/>
      <c r="N296" s="190">
        <f t="shared" si="70"/>
        <v>5833.76</v>
      </c>
      <c r="O296" s="190"/>
      <c r="P296" s="190"/>
      <c r="Q296" s="190"/>
      <c r="R296" s="137"/>
      <c r="T296" s="138" t="s">
        <v>5</v>
      </c>
      <c r="U296" s="40" t="s">
        <v>39</v>
      </c>
      <c r="V296" s="139">
        <v>1.7130000000000001</v>
      </c>
      <c r="W296" s="139">
        <f t="shared" si="71"/>
        <v>233.92385400000001</v>
      </c>
      <c r="X296" s="139">
        <v>0</v>
      </c>
      <c r="Y296" s="139">
        <f t="shared" si="72"/>
        <v>0</v>
      </c>
      <c r="Z296" s="139">
        <v>0</v>
      </c>
      <c r="AA296" s="140">
        <f t="shared" si="73"/>
        <v>0</v>
      </c>
      <c r="AR296" s="18" t="s">
        <v>214</v>
      </c>
      <c r="AT296" s="18" t="s">
        <v>150</v>
      </c>
      <c r="AU296" s="18" t="s">
        <v>155</v>
      </c>
      <c r="AY296" s="18" t="s">
        <v>149</v>
      </c>
      <c r="BE296" s="141">
        <f t="shared" si="74"/>
        <v>0</v>
      </c>
      <c r="BF296" s="141">
        <f t="shared" si="75"/>
        <v>5833.76</v>
      </c>
      <c r="BG296" s="141">
        <f t="shared" si="76"/>
        <v>0</v>
      </c>
      <c r="BH296" s="141">
        <f t="shared" si="77"/>
        <v>0</v>
      </c>
      <c r="BI296" s="141">
        <f t="shared" si="78"/>
        <v>0</v>
      </c>
      <c r="BJ296" s="18" t="s">
        <v>155</v>
      </c>
      <c r="BK296" s="141">
        <f t="shared" si="79"/>
        <v>5833.76</v>
      </c>
      <c r="BL296" s="18" t="s">
        <v>214</v>
      </c>
      <c r="BM296" s="18" t="s">
        <v>717</v>
      </c>
    </row>
    <row r="297" spans="2:65" s="9" customFormat="1" ht="29.85" customHeight="1">
      <c r="B297" s="121"/>
      <c r="C297" s="122"/>
      <c r="D297" s="131" t="s">
        <v>122</v>
      </c>
      <c r="E297" s="131"/>
      <c r="F297" s="131"/>
      <c r="G297" s="131"/>
      <c r="H297" s="131"/>
      <c r="I297" s="131"/>
      <c r="J297" s="131"/>
      <c r="K297" s="131"/>
      <c r="L297" s="131"/>
      <c r="M297" s="131"/>
      <c r="N297" s="197">
        <f>BK297</f>
        <v>3372.2400000000002</v>
      </c>
      <c r="O297" s="198"/>
      <c r="P297" s="198"/>
      <c r="Q297" s="198"/>
      <c r="R297" s="124"/>
      <c r="T297" s="125"/>
      <c r="U297" s="122"/>
      <c r="V297" s="122"/>
      <c r="W297" s="126">
        <f>SUM(W298:W299)</f>
        <v>163.58514299999999</v>
      </c>
      <c r="X297" s="122"/>
      <c r="Y297" s="126">
        <f>SUM(Y298:Y299)</f>
        <v>3.3009875999999996</v>
      </c>
      <c r="Z297" s="122"/>
      <c r="AA297" s="127">
        <f>SUM(AA298:AA299)</f>
        <v>0</v>
      </c>
      <c r="AR297" s="128" t="s">
        <v>155</v>
      </c>
      <c r="AT297" s="129" t="s">
        <v>71</v>
      </c>
      <c r="AU297" s="129" t="s">
        <v>79</v>
      </c>
      <c r="AY297" s="128" t="s">
        <v>149</v>
      </c>
      <c r="BK297" s="130">
        <f>SUM(BK298:BK299)</f>
        <v>3372.2400000000002</v>
      </c>
    </row>
    <row r="298" spans="2:65" s="1" customFormat="1" ht="25.5" customHeight="1">
      <c r="B298" s="132"/>
      <c r="C298" s="133" t="s">
        <v>718</v>
      </c>
      <c r="D298" s="133" t="s">
        <v>150</v>
      </c>
      <c r="E298" s="134" t="s">
        <v>719</v>
      </c>
      <c r="F298" s="189" t="s">
        <v>720</v>
      </c>
      <c r="G298" s="189"/>
      <c r="H298" s="189"/>
      <c r="I298" s="189"/>
      <c r="J298" s="135" t="s">
        <v>182</v>
      </c>
      <c r="K298" s="136">
        <v>159.46799999999999</v>
      </c>
      <c r="L298" s="190">
        <v>20.420000000000002</v>
      </c>
      <c r="M298" s="190"/>
      <c r="N298" s="190">
        <f>ROUND(L298*K298,2)</f>
        <v>3256.34</v>
      </c>
      <c r="O298" s="190"/>
      <c r="P298" s="190"/>
      <c r="Q298" s="190"/>
      <c r="R298" s="137"/>
      <c r="T298" s="138" t="s">
        <v>5</v>
      </c>
      <c r="U298" s="40" t="s">
        <v>39</v>
      </c>
      <c r="V298" s="139">
        <v>0.94899999999999995</v>
      </c>
      <c r="W298" s="139">
        <f>V298*K298</f>
        <v>151.33513199999999</v>
      </c>
      <c r="X298" s="139">
        <v>2.07E-2</v>
      </c>
      <c r="Y298" s="139">
        <f>X298*K298</f>
        <v>3.3009875999999996</v>
      </c>
      <c r="Z298" s="139">
        <v>0</v>
      </c>
      <c r="AA298" s="140">
        <f>Z298*K298</f>
        <v>0</v>
      </c>
      <c r="AR298" s="18" t="s">
        <v>214</v>
      </c>
      <c r="AT298" s="18" t="s">
        <v>150</v>
      </c>
      <c r="AU298" s="18" t="s">
        <v>155</v>
      </c>
      <c r="AY298" s="18" t="s">
        <v>149</v>
      </c>
      <c r="BE298" s="141">
        <f>IF(U298="základná",N298,0)</f>
        <v>0</v>
      </c>
      <c r="BF298" s="141">
        <f>IF(U298="znížená",N298,0)</f>
        <v>3256.34</v>
      </c>
      <c r="BG298" s="141">
        <f>IF(U298="zákl. prenesená",N298,0)</f>
        <v>0</v>
      </c>
      <c r="BH298" s="141">
        <f>IF(U298="zníž. prenesená",N298,0)</f>
        <v>0</v>
      </c>
      <c r="BI298" s="141">
        <f>IF(U298="nulová",N298,0)</f>
        <v>0</v>
      </c>
      <c r="BJ298" s="18" t="s">
        <v>155</v>
      </c>
      <c r="BK298" s="141">
        <f>ROUND(L298*K298,2)</f>
        <v>3256.34</v>
      </c>
      <c r="BL298" s="18" t="s">
        <v>214</v>
      </c>
      <c r="BM298" s="18" t="s">
        <v>721</v>
      </c>
    </row>
    <row r="299" spans="2:65" s="1" customFormat="1" ht="25.5" customHeight="1">
      <c r="B299" s="132"/>
      <c r="C299" s="133" t="s">
        <v>722</v>
      </c>
      <c r="D299" s="133" t="s">
        <v>150</v>
      </c>
      <c r="E299" s="134" t="s">
        <v>723</v>
      </c>
      <c r="F299" s="189" t="s">
        <v>724</v>
      </c>
      <c r="G299" s="189"/>
      <c r="H299" s="189"/>
      <c r="I299" s="189"/>
      <c r="J299" s="135" t="s">
        <v>203</v>
      </c>
      <c r="K299" s="136">
        <v>3.3010000000000002</v>
      </c>
      <c r="L299" s="190">
        <v>35.11</v>
      </c>
      <c r="M299" s="190"/>
      <c r="N299" s="190">
        <f>ROUND(L299*K299,2)</f>
        <v>115.9</v>
      </c>
      <c r="O299" s="190"/>
      <c r="P299" s="190"/>
      <c r="Q299" s="190"/>
      <c r="R299" s="137"/>
      <c r="T299" s="138" t="s">
        <v>5</v>
      </c>
      <c r="U299" s="40" t="s">
        <v>39</v>
      </c>
      <c r="V299" s="139">
        <v>3.7109999999999999</v>
      </c>
      <c r="W299" s="139">
        <f>V299*K299</f>
        <v>12.250011000000001</v>
      </c>
      <c r="X299" s="139">
        <v>0</v>
      </c>
      <c r="Y299" s="139">
        <f>X299*K299</f>
        <v>0</v>
      </c>
      <c r="Z299" s="139">
        <v>0</v>
      </c>
      <c r="AA299" s="140">
        <f>Z299*K299</f>
        <v>0</v>
      </c>
      <c r="AR299" s="18" t="s">
        <v>214</v>
      </c>
      <c r="AT299" s="18" t="s">
        <v>150</v>
      </c>
      <c r="AU299" s="18" t="s">
        <v>155</v>
      </c>
      <c r="AY299" s="18" t="s">
        <v>149</v>
      </c>
      <c r="BE299" s="141">
        <f>IF(U299="základná",N299,0)</f>
        <v>0</v>
      </c>
      <c r="BF299" s="141">
        <f>IF(U299="znížená",N299,0)</f>
        <v>115.9</v>
      </c>
      <c r="BG299" s="141">
        <f>IF(U299="zákl. prenesená",N299,0)</f>
        <v>0</v>
      </c>
      <c r="BH299" s="141">
        <f>IF(U299="zníž. prenesená",N299,0)</f>
        <v>0</v>
      </c>
      <c r="BI299" s="141">
        <f>IF(U299="nulová",N299,0)</f>
        <v>0</v>
      </c>
      <c r="BJ299" s="18" t="s">
        <v>155</v>
      </c>
      <c r="BK299" s="141">
        <f>ROUND(L299*K299,2)</f>
        <v>115.9</v>
      </c>
      <c r="BL299" s="18" t="s">
        <v>214</v>
      </c>
      <c r="BM299" s="18" t="s">
        <v>725</v>
      </c>
    </row>
    <row r="300" spans="2:65" s="9" customFormat="1" ht="29.85" customHeight="1">
      <c r="B300" s="121"/>
      <c r="C300" s="122"/>
      <c r="D300" s="131" t="s">
        <v>123</v>
      </c>
      <c r="E300" s="131"/>
      <c r="F300" s="131"/>
      <c r="G300" s="131"/>
      <c r="H300" s="131"/>
      <c r="I300" s="131"/>
      <c r="J300" s="131"/>
      <c r="K300" s="131"/>
      <c r="L300" s="131"/>
      <c r="M300" s="131"/>
      <c r="N300" s="197">
        <f>BK300</f>
        <v>4698.4799999999987</v>
      </c>
      <c r="O300" s="198"/>
      <c r="P300" s="198"/>
      <c r="Q300" s="198"/>
      <c r="R300" s="124"/>
      <c r="T300" s="125"/>
      <c r="U300" s="122"/>
      <c r="V300" s="122"/>
      <c r="W300" s="126">
        <f>SUM(W301:W308)</f>
        <v>156.7151849</v>
      </c>
      <c r="X300" s="122"/>
      <c r="Y300" s="126">
        <f>SUM(Y301:Y308)</f>
        <v>0.92806790000000006</v>
      </c>
      <c r="Z300" s="122"/>
      <c r="AA300" s="127">
        <f>SUM(AA301:AA308)</f>
        <v>0</v>
      </c>
      <c r="AR300" s="128" t="s">
        <v>155</v>
      </c>
      <c r="AT300" s="129" t="s">
        <v>71</v>
      </c>
      <c r="AU300" s="129" t="s">
        <v>79</v>
      </c>
      <c r="AY300" s="128" t="s">
        <v>149</v>
      </c>
      <c r="BK300" s="130">
        <f>SUM(BK301:BK308)</f>
        <v>4698.4799999999987</v>
      </c>
    </row>
    <row r="301" spans="2:65" s="1" customFormat="1" ht="25.5" customHeight="1">
      <c r="B301" s="132"/>
      <c r="C301" s="133" t="s">
        <v>726</v>
      </c>
      <c r="D301" s="133" t="s">
        <v>150</v>
      </c>
      <c r="E301" s="134" t="s">
        <v>727</v>
      </c>
      <c r="F301" s="189" t="s">
        <v>728</v>
      </c>
      <c r="G301" s="189"/>
      <c r="H301" s="189"/>
      <c r="I301" s="189"/>
      <c r="J301" s="135" t="s">
        <v>276</v>
      </c>
      <c r="K301" s="136">
        <v>32.049999999999997</v>
      </c>
      <c r="L301" s="190">
        <v>9.24</v>
      </c>
      <c r="M301" s="190"/>
      <c r="N301" s="190">
        <f t="shared" ref="N301:N308" si="80">ROUND(L301*K301,2)</f>
        <v>296.14</v>
      </c>
      <c r="O301" s="190"/>
      <c r="P301" s="190"/>
      <c r="Q301" s="190"/>
      <c r="R301" s="137"/>
      <c r="T301" s="138" t="s">
        <v>5</v>
      </c>
      <c r="U301" s="40" t="s">
        <v>39</v>
      </c>
      <c r="V301" s="139">
        <v>0.10029</v>
      </c>
      <c r="W301" s="139">
        <f t="shared" ref="W301:W308" si="81">V301*K301</f>
        <v>3.2142944999999998</v>
      </c>
      <c r="X301" s="139">
        <v>1.2999999999999999E-4</v>
      </c>
      <c r="Y301" s="139">
        <f t="shared" ref="Y301:Y308" si="82">X301*K301</f>
        <v>4.1664999999999992E-3</v>
      </c>
      <c r="Z301" s="139">
        <v>0</v>
      </c>
      <c r="AA301" s="140">
        <f t="shared" ref="AA301:AA308" si="83">Z301*K301</f>
        <v>0</v>
      </c>
      <c r="AR301" s="18" t="s">
        <v>214</v>
      </c>
      <c r="AT301" s="18" t="s">
        <v>150</v>
      </c>
      <c r="AU301" s="18" t="s">
        <v>155</v>
      </c>
      <c r="AY301" s="18" t="s">
        <v>149</v>
      </c>
      <c r="BE301" s="141">
        <f t="shared" ref="BE301:BE308" si="84">IF(U301="základná",N301,0)</f>
        <v>0</v>
      </c>
      <c r="BF301" s="141">
        <f t="shared" ref="BF301:BF308" si="85">IF(U301="znížená",N301,0)</f>
        <v>296.14</v>
      </c>
      <c r="BG301" s="141">
        <f t="shared" ref="BG301:BG308" si="86">IF(U301="zákl. prenesená",N301,0)</f>
        <v>0</v>
      </c>
      <c r="BH301" s="141">
        <f t="shared" ref="BH301:BH308" si="87">IF(U301="zníž. prenesená",N301,0)</f>
        <v>0</v>
      </c>
      <c r="BI301" s="141">
        <f t="shared" ref="BI301:BI308" si="88">IF(U301="nulová",N301,0)</f>
        <v>0</v>
      </c>
      <c r="BJ301" s="18" t="s">
        <v>155</v>
      </c>
      <c r="BK301" s="141">
        <f t="shared" ref="BK301:BK308" si="89">ROUND(L301*K301,2)</f>
        <v>296.14</v>
      </c>
      <c r="BL301" s="18" t="s">
        <v>214</v>
      </c>
      <c r="BM301" s="18" t="s">
        <v>729</v>
      </c>
    </row>
    <row r="302" spans="2:65" s="1" customFormat="1" ht="25.5" customHeight="1">
      <c r="B302" s="132"/>
      <c r="C302" s="133" t="s">
        <v>730</v>
      </c>
      <c r="D302" s="133" t="s">
        <v>150</v>
      </c>
      <c r="E302" s="134" t="s">
        <v>731</v>
      </c>
      <c r="F302" s="189" t="s">
        <v>732</v>
      </c>
      <c r="G302" s="189"/>
      <c r="H302" s="189"/>
      <c r="I302" s="189"/>
      <c r="J302" s="135" t="s">
        <v>276</v>
      </c>
      <c r="K302" s="136">
        <v>10.39</v>
      </c>
      <c r="L302" s="190">
        <v>14.37</v>
      </c>
      <c r="M302" s="190"/>
      <c r="N302" s="190">
        <f t="shared" si="80"/>
        <v>149.30000000000001</v>
      </c>
      <c r="O302" s="190"/>
      <c r="P302" s="190"/>
      <c r="Q302" s="190"/>
      <c r="R302" s="137"/>
      <c r="T302" s="138" t="s">
        <v>5</v>
      </c>
      <c r="U302" s="40" t="s">
        <v>39</v>
      </c>
      <c r="V302" s="139">
        <v>0.18346000000000001</v>
      </c>
      <c r="W302" s="139">
        <f t="shared" si="81"/>
        <v>1.9061494000000003</v>
      </c>
      <c r="X302" s="139">
        <v>3.2000000000000003E-4</v>
      </c>
      <c r="Y302" s="139">
        <f t="shared" si="82"/>
        <v>3.3248000000000006E-3</v>
      </c>
      <c r="Z302" s="139">
        <v>0</v>
      </c>
      <c r="AA302" s="140">
        <f t="shared" si="83"/>
        <v>0</v>
      </c>
      <c r="AR302" s="18" t="s">
        <v>214</v>
      </c>
      <c r="AT302" s="18" t="s">
        <v>150</v>
      </c>
      <c r="AU302" s="18" t="s">
        <v>155</v>
      </c>
      <c r="AY302" s="18" t="s">
        <v>149</v>
      </c>
      <c r="BE302" s="141">
        <f t="shared" si="84"/>
        <v>0</v>
      </c>
      <c r="BF302" s="141">
        <f t="shared" si="85"/>
        <v>149.30000000000001</v>
      </c>
      <c r="BG302" s="141">
        <f t="shared" si="86"/>
        <v>0</v>
      </c>
      <c r="BH302" s="141">
        <f t="shared" si="87"/>
        <v>0</v>
      </c>
      <c r="BI302" s="141">
        <f t="shared" si="88"/>
        <v>0</v>
      </c>
      <c r="BJ302" s="18" t="s">
        <v>155</v>
      </c>
      <c r="BK302" s="141">
        <f t="shared" si="89"/>
        <v>149.30000000000001</v>
      </c>
      <c r="BL302" s="18" t="s">
        <v>214</v>
      </c>
      <c r="BM302" s="18" t="s">
        <v>733</v>
      </c>
    </row>
    <row r="303" spans="2:65" s="1" customFormat="1" ht="25.5" customHeight="1">
      <c r="B303" s="132"/>
      <c r="C303" s="133" t="s">
        <v>734</v>
      </c>
      <c r="D303" s="133" t="s">
        <v>150</v>
      </c>
      <c r="E303" s="134" t="s">
        <v>735</v>
      </c>
      <c r="F303" s="189" t="s">
        <v>736</v>
      </c>
      <c r="G303" s="189"/>
      <c r="H303" s="189"/>
      <c r="I303" s="189"/>
      <c r="J303" s="135" t="s">
        <v>276</v>
      </c>
      <c r="K303" s="136">
        <v>23.8</v>
      </c>
      <c r="L303" s="190">
        <v>13.25</v>
      </c>
      <c r="M303" s="190"/>
      <c r="N303" s="190">
        <f t="shared" si="80"/>
        <v>315.35000000000002</v>
      </c>
      <c r="O303" s="190"/>
      <c r="P303" s="190"/>
      <c r="Q303" s="190"/>
      <c r="R303" s="137"/>
      <c r="T303" s="138" t="s">
        <v>5</v>
      </c>
      <c r="U303" s="40" t="s">
        <v>39</v>
      </c>
      <c r="V303" s="139">
        <v>0.20633000000000001</v>
      </c>
      <c r="W303" s="139">
        <f t="shared" si="81"/>
        <v>4.9106540000000001</v>
      </c>
      <c r="X303" s="139">
        <v>1.82E-3</v>
      </c>
      <c r="Y303" s="139">
        <f t="shared" si="82"/>
        <v>4.3316E-2</v>
      </c>
      <c r="Z303" s="139">
        <v>0</v>
      </c>
      <c r="AA303" s="140">
        <f t="shared" si="83"/>
        <v>0</v>
      </c>
      <c r="AR303" s="18" t="s">
        <v>214</v>
      </c>
      <c r="AT303" s="18" t="s">
        <v>150</v>
      </c>
      <c r="AU303" s="18" t="s">
        <v>155</v>
      </c>
      <c r="AY303" s="18" t="s">
        <v>149</v>
      </c>
      <c r="BE303" s="141">
        <f t="shared" si="84"/>
        <v>0</v>
      </c>
      <c r="BF303" s="141">
        <f t="shared" si="85"/>
        <v>315.35000000000002</v>
      </c>
      <c r="BG303" s="141">
        <f t="shared" si="86"/>
        <v>0</v>
      </c>
      <c r="BH303" s="141">
        <f t="shared" si="87"/>
        <v>0</v>
      </c>
      <c r="BI303" s="141">
        <f t="shared" si="88"/>
        <v>0</v>
      </c>
      <c r="BJ303" s="18" t="s">
        <v>155</v>
      </c>
      <c r="BK303" s="141">
        <f t="shared" si="89"/>
        <v>315.35000000000002</v>
      </c>
      <c r="BL303" s="18" t="s">
        <v>214</v>
      </c>
      <c r="BM303" s="18" t="s">
        <v>737</v>
      </c>
    </row>
    <row r="304" spans="2:65" s="1" customFormat="1" ht="25.5" customHeight="1">
      <c r="B304" s="132"/>
      <c r="C304" s="133" t="s">
        <v>738</v>
      </c>
      <c r="D304" s="133" t="s">
        <v>150</v>
      </c>
      <c r="E304" s="134" t="s">
        <v>739</v>
      </c>
      <c r="F304" s="189" t="s">
        <v>740</v>
      </c>
      <c r="G304" s="189"/>
      <c r="H304" s="189"/>
      <c r="I304" s="189"/>
      <c r="J304" s="135" t="s">
        <v>182</v>
      </c>
      <c r="K304" s="136">
        <v>158.86000000000001</v>
      </c>
      <c r="L304" s="190">
        <v>19.690000000000001</v>
      </c>
      <c r="M304" s="190"/>
      <c r="N304" s="190">
        <f t="shared" si="80"/>
        <v>3127.95</v>
      </c>
      <c r="O304" s="190"/>
      <c r="P304" s="190"/>
      <c r="Q304" s="190"/>
      <c r="R304" s="137"/>
      <c r="T304" s="138" t="s">
        <v>5</v>
      </c>
      <c r="U304" s="40" t="s">
        <v>39</v>
      </c>
      <c r="V304" s="139">
        <v>0.60099999999999998</v>
      </c>
      <c r="W304" s="139">
        <f t="shared" si="81"/>
        <v>95.474860000000007</v>
      </c>
      <c r="X304" s="139">
        <v>5.11E-3</v>
      </c>
      <c r="Y304" s="139">
        <f t="shared" si="82"/>
        <v>0.81177460000000001</v>
      </c>
      <c r="Z304" s="139">
        <v>0</v>
      </c>
      <c r="AA304" s="140">
        <f t="shared" si="83"/>
        <v>0</v>
      </c>
      <c r="AR304" s="18" t="s">
        <v>214</v>
      </c>
      <c r="AT304" s="18" t="s">
        <v>150</v>
      </c>
      <c r="AU304" s="18" t="s">
        <v>155</v>
      </c>
      <c r="AY304" s="18" t="s">
        <v>149</v>
      </c>
      <c r="BE304" s="141">
        <f t="shared" si="84"/>
        <v>0</v>
      </c>
      <c r="BF304" s="141">
        <f t="shared" si="85"/>
        <v>3127.95</v>
      </c>
      <c r="BG304" s="141">
        <f t="shared" si="86"/>
        <v>0</v>
      </c>
      <c r="BH304" s="141">
        <f t="shared" si="87"/>
        <v>0</v>
      </c>
      <c r="BI304" s="141">
        <f t="shared" si="88"/>
        <v>0</v>
      </c>
      <c r="BJ304" s="18" t="s">
        <v>155</v>
      </c>
      <c r="BK304" s="141">
        <f t="shared" si="89"/>
        <v>3127.95</v>
      </c>
      <c r="BL304" s="18" t="s">
        <v>214</v>
      </c>
      <c r="BM304" s="18" t="s">
        <v>741</v>
      </c>
    </row>
    <row r="305" spans="2:65" s="1" customFormat="1" ht="25.5" customHeight="1">
      <c r="B305" s="132"/>
      <c r="C305" s="133" t="s">
        <v>742</v>
      </c>
      <c r="D305" s="133" t="s">
        <v>150</v>
      </c>
      <c r="E305" s="134" t="s">
        <v>743</v>
      </c>
      <c r="F305" s="189" t="s">
        <v>744</v>
      </c>
      <c r="G305" s="189"/>
      <c r="H305" s="189"/>
      <c r="I305" s="189"/>
      <c r="J305" s="135" t="s">
        <v>276</v>
      </c>
      <c r="K305" s="136">
        <v>31.4</v>
      </c>
      <c r="L305" s="190">
        <v>14.6</v>
      </c>
      <c r="M305" s="190"/>
      <c r="N305" s="190">
        <f t="shared" si="80"/>
        <v>458.44</v>
      </c>
      <c r="O305" s="190"/>
      <c r="P305" s="190"/>
      <c r="Q305" s="190"/>
      <c r="R305" s="137"/>
      <c r="T305" s="138" t="s">
        <v>5</v>
      </c>
      <c r="U305" s="40" t="s">
        <v>39</v>
      </c>
      <c r="V305" s="139">
        <v>0.90581</v>
      </c>
      <c r="W305" s="139">
        <f t="shared" si="81"/>
        <v>28.442433999999999</v>
      </c>
      <c r="X305" s="139">
        <v>1.83E-3</v>
      </c>
      <c r="Y305" s="139">
        <f t="shared" si="82"/>
        <v>5.7461999999999999E-2</v>
      </c>
      <c r="Z305" s="139">
        <v>0</v>
      </c>
      <c r="AA305" s="140">
        <f t="shared" si="83"/>
        <v>0</v>
      </c>
      <c r="AR305" s="18" t="s">
        <v>214</v>
      </c>
      <c r="AT305" s="18" t="s">
        <v>150</v>
      </c>
      <c r="AU305" s="18" t="s">
        <v>155</v>
      </c>
      <c r="AY305" s="18" t="s">
        <v>149</v>
      </c>
      <c r="BE305" s="141">
        <f t="shared" si="84"/>
        <v>0</v>
      </c>
      <c r="BF305" s="141">
        <f t="shared" si="85"/>
        <v>458.44</v>
      </c>
      <c r="BG305" s="141">
        <f t="shared" si="86"/>
        <v>0</v>
      </c>
      <c r="BH305" s="141">
        <f t="shared" si="87"/>
        <v>0</v>
      </c>
      <c r="BI305" s="141">
        <f t="shared" si="88"/>
        <v>0</v>
      </c>
      <c r="BJ305" s="18" t="s">
        <v>155</v>
      </c>
      <c r="BK305" s="141">
        <f t="shared" si="89"/>
        <v>458.44</v>
      </c>
      <c r="BL305" s="18" t="s">
        <v>214</v>
      </c>
      <c r="BM305" s="18" t="s">
        <v>745</v>
      </c>
    </row>
    <row r="306" spans="2:65" s="1" customFormat="1" ht="25.5" customHeight="1">
      <c r="B306" s="132"/>
      <c r="C306" s="133" t="s">
        <v>746</v>
      </c>
      <c r="D306" s="133" t="s">
        <v>150</v>
      </c>
      <c r="E306" s="134" t="s">
        <v>747</v>
      </c>
      <c r="F306" s="189" t="s">
        <v>748</v>
      </c>
      <c r="G306" s="189"/>
      <c r="H306" s="189"/>
      <c r="I306" s="189"/>
      <c r="J306" s="135" t="s">
        <v>276</v>
      </c>
      <c r="K306" s="136">
        <v>9.9</v>
      </c>
      <c r="L306" s="190">
        <v>10.65</v>
      </c>
      <c r="M306" s="190"/>
      <c r="N306" s="190">
        <f t="shared" si="80"/>
        <v>105.44</v>
      </c>
      <c r="O306" s="190"/>
      <c r="P306" s="190"/>
      <c r="Q306" s="190"/>
      <c r="R306" s="137"/>
      <c r="T306" s="138" t="s">
        <v>5</v>
      </c>
      <c r="U306" s="40" t="s">
        <v>39</v>
      </c>
      <c r="V306" s="139">
        <v>0.57132000000000005</v>
      </c>
      <c r="W306" s="139">
        <f t="shared" si="81"/>
        <v>5.6560680000000003</v>
      </c>
      <c r="X306" s="139">
        <v>2.1000000000000001E-4</v>
      </c>
      <c r="Y306" s="139">
        <f t="shared" si="82"/>
        <v>2.0790000000000001E-3</v>
      </c>
      <c r="Z306" s="139">
        <v>0</v>
      </c>
      <c r="AA306" s="140">
        <f t="shared" si="83"/>
        <v>0</v>
      </c>
      <c r="AR306" s="18" t="s">
        <v>214</v>
      </c>
      <c r="AT306" s="18" t="s">
        <v>150</v>
      </c>
      <c r="AU306" s="18" t="s">
        <v>155</v>
      </c>
      <c r="AY306" s="18" t="s">
        <v>149</v>
      </c>
      <c r="BE306" s="141">
        <f t="shared" si="84"/>
        <v>0</v>
      </c>
      <c r="BF306" s="141">
        <f t="shared" si="85"/>
        <v>105.44</v>
      </c>
      <c r="BG306" s="141">
        <f t="shared" si="86"/>
        <v>0</v>
      </c>
      <c r="BH306" s="141">
        <f t="shared" si="87"/>
        <v>0</v>
      </c>
      <c r="BI306" s="141">
        <f t="shared" si="88"/>
        <v>0</v>
      </c>
      <c r="BJ306" s="18" t="s">
        <v>155</v>
      </c>
      <c r="BK306" s="141">
        <f t="shared" si="89"/>
        <v>105.44</v>
      </c>
      <c r="BL306" s="18" t="s">
        <v>214</v>
      </c>
      <c r="BM306" s="18" t="s">
        <v>749</v>
      </c>
    </row>
    <row r="307" spans="2:65" s="1" customFormat="1" ht="25.5" customHeight="1">
      <c r="B307" s="132"/>
      <c r="C307" s="133" t="s">
        <v>750</v>
      </c>
      <c r="D307" s="133" t="s">
        <v>150</v>
      </c>
      <c r="E307" s="134" t="s">
        <v>751</v>
      </c>
      <c r="F307" s="189" t="s">
        <v>752</v>
      </c>
      <c r="G307" s="189"/>
      <c r="H307" s="189"/>
      <c r="I307" s="189"/>
      <c r="J307" s="135" t="s">
        <v>276</v>
      </c>
      <c r="K307" s="136">
        <v>14.5</v>
      </c>
      <c r="L307" s="190">
        <v>13.77</v>
      </c>
      <c r="M307" s="190"/>
      <c r="N307" s="190">
        <f t="shared" si="80"/>
        <v>199.67</v>
      </c>
      <c r="O307" s="190"/>
      <c r="P307" s="190"/>
      <c r="Q307" s="190"/>
      <c r="R307" s="137"/>
      <c r="T307" s="138" t="s">
        <v>5</v>
      </c>
      <c r="U307" s="40" t="s">
        <v>39</v>
      </c>
      <c r="V307" s="139">
        <v>0.89332999999999996</v>
      </c>
      <c r="W307" s="139">
        <f t="shared" si="81"/>
        <v>12.953284999999999</v>
      </c>
      <c r="X307" s="139">
        <v>4.0999999999999999E-4</v>
      </c>
      <c r="Y307" s="139">
        <f t="shared" si="82"/>
        <v>5.9449999999999998E-3</v>
      </c>
      <c r="Z307" s="139">
        <v>0</v>
      </c>
      <c r="AA307" s="140">
        <f t="shared" si="83"/>
        <v>0</v>
      </c>
      <c r="AR307" s="18" t="s">
        <v>214</v>
      </c>
      <c r="AT307" s="18" t="s">
        <v>150</v>
      </c>
      <c r="AU307" s="18" t="s">
        <v>155</v>
      </c>
      <c r="AY307" s="18" t="s">
        <v>149</v>
      </c>
      <c r="BE307" s="141">
        <f t="shared" si="84"/>
        <v>0</v>
      </c>
      <c r="BF307" s="141">
        <f t="shared" si="85"/>
        <v>199.67</v>
      </c>
      <c r="BG307" s="141">
        <f t="shared" si="86"/>
        <v>0</v>
      </c>
      <c r="BH307" s="141">
        <f t="shared" si="87"/>
        <v>0</v>
      </c>
      <c r="BI307" s="141">
        <f t="shared" si="88"/>
        <v>0</v>
      </c>
      <c r="BJ307" s="18" t="s">
        <v>155</v>
      </c>
      <c r="BK307" s="141">
        <f t="shared" si="89"/>
        <v>199.67</v>
      </c>
      <c r="BL307" s="18" t="s">
        <v>214</v>
      </c>
      <c r="BM307" s="18" t="s">
        <v>753</v>
      </c>
    </row>
    <row r="308" spans="2:65" s="1" customFormat="1" ht="25.5" customHeight="1">
      <c r="B308" s="132"/>
      <c r="C308" s="133" t="s">
        <v>754</v>
      </c>
      <c r="D308" s="133" t="s">
        <v>150</v>
      </c>
      <c r="E308" s="134" t="s">
        <v>755</v>
      </c>
      <c r="F308" s="189" t="s">
        <v>756</v>
      </c>
      <c r="G308" s="189"/>
      <c r="H308" s="189"/>
      <c r="I308" s="189"/>
      <c r="J308" s="135" t="s">
        <v>203</v>
      </c>
      <c r="K308" s="136">
        <v>0.92800000000000005</v>
      </c>
      <c r="L308" s="190">
        <v>49.77</v>
      </c>
      <c r="M308" s="190"/>
      <c r="N308" s="190">
        <f t="shared" si="80"/>
        <v>46.19</v>
      </c>
      <c r="O308" s="190"/>
      <c r="P308" s="190"/>
      <c r="Q308" s="190"/>
      <c r="R308" s="137"/>
      <c r="T308" s="138" t="s">
        <v>5</v>
      </c>
      <c r="U308" s="40" t="s">
        <v>39</v>
      </c>
      <c r="V308" s="139">
        <v>4.4800000000000004</v>
      </c>
      <c r="W308" s="139">
        <f t="shared" si="81"/>
        <v>4.1574400000000002</v>
      </c>
      <c r="X308" s="139">
        <v>0</v>
      </c>
      <c r="Y308" s="139">
        <f t="shared" si="82"/>
        <v>0</v>
      </c>
      <c r="Z308" s="139">
        <v>0</v>
      </c>
      <c r="AA308" s="140">
        <f t="shared" si="83"/>
        <v>0</v>
      </c>
      <c r="AR308" s="18" t="s">
        <v>214</v>
      </c>
      <c r="AT308" s="18" t="s">
        <v>150</v>
      </c>
      <c r="AU308" s="18" t="s">
        <v>155</v>
      </c>
      <c r="AY308" s="18" t="s">
        <v>149</v>
      </c>
      <c r="BE308" s="141">
        <f t="shared" si="84"/>
        <v>0</v>
      </c>
      <c r="BF308" s="141">
        <f t="shared" si="85"/>
        <v>46.19</v>
      </c>
      <c r="BG308" s="141">
        <f t="shared" si="86"/>
        <v>0</v>
      </c>
      <c r="BH308" s="141">
        <f t="shared" si="87"/>
        <v>0</v>
      </c>
      <c r="BI308" s="141">
        <f t="shared" si="88"/>
        <v>0</v>
      </c>
      <c r="BJ308" s="18" t="s">
        <v>155</v>
      </c>
      <c r="BK308" s="141">
        <f t="shared" si="89"/>
        <v>46.19</v>
      </c>
      <c r="BL308" s="18" t="s">
        <v>214</v>
      </c>
      <c r="BM308" s="18" t="s">
        <v>757</v>
      </c>
    </row>
    <row r="309" spans="2:65" s="9" customFormat="1" ht="29.85" customHeight="1">
      <c r="B309" s="121"/>
      <c r="C309" s="122"/>
      <c r="D309" s="131" t="s">
        <v>124</v>
      </c>
      <c r="E309" s="131"/>
      <c r="F309" s="131"/>
      <c r="G309" s="131"/>
      <c r="H309" s="131"/>
      <c r="I309" s="131"/>
      <c r="J309" s="131"/>
      <c r="K309" s="131"/>
      <c r="L309" s="131"/>
      <c r="M309" s="131"/>
      <c r="N309" s="197">
        <f>BK309</f>
        <v>897.80000000000007</v>
      </c>
      <c r="O309" s="198"/>
      <c r="P309" s="198"/>
      <c r="Q309" s="198"/>
      <c r="R309" s="124"/>
      <c r="T309" s="125"/>
      <c r="U309" s="122"/>
      <c r="V309" s="122"/>
      <c r="W309" s="126">
        <f>SUM(W310:W311)</f>
        <v>37.4054</v>
      </c>
      <c r="X309" s="122"/>
      <c r="Y309" s="126">
        <f>SUM(Y310:Y311)</f>
        <v>3.1772000000000002E-2</v>
      </c>
      <c r="Z309" s="122"/>
      <c r="AA309" s="127">
        <f>SUM(AA310:AA311)</f>
        <v>7.1020000000000003</v>
      </c>
      <c r="AR309" s="128" t="s">
        <v>155</v>
      </c>
      <c r="AT309" s="129" t="s">
        <v>71</v>
      </c>
      <c r="AU309" s="129" t="s">
        <v>79</v>
      </c>
      <c r="AY309" s="128" t="s">
        <v>149</v>
      </c>
      <c r="BK309" s="130">
        <f>SUM(BK310:BK311)</f>
        <v>897.80000000000007</v>
      </c>
    </row>
    <row r="310" spans="2:65" s="1" customFormat="1" ht="25.5" customHeight="1">
      <c r="B310" s="132"/>
      <c r="C310" s="133" t="s">
        <v>758</v>
      </c>
      <c r="D310" s="133" t="s">
        <v>150</v>
      </c>
      <c r="E310" s="134" t="s">
        <v>759</v>
      </c>
      <c r="F310" s="189" t="s">
        <v>760</v>
      </c>
      <c r="G310" s="189"/>
      <c r="H310" s="189"/>
      <c r="I310" s="189"/>
      <c r="J310" s="135" t="s">
        <v>182</v>
      </c>
      <c r="K310" s="136">
        <v>106</v>
      </c>
      <c r="L310" s="190">
        <v>2.58</v>
      </c>
      <c r="M310" s="190"/>
      <c r="N310" s="190">
        <f>ROUND(L310*K310,2)</f>
        <v>273.48</v>
      </c>
      <c r="O310" s="190"/>
      <c r="P310" s="190"/>
      <c r="Q310" s="190"/>
      <c r="R310" s="137"/>
      <c r="T310" s="138" t="s">
        <v>5</v>
      </c>
      <c r="U310" s="40" t="s">
        <v>39</v>
      </c>
      <c r="V310" s="139">
        <v>0.218</v>
      </c>
      <c r="W310" s="139">
        <f>V310*K310</f>
        <v>23.108000000000001</v>
      </c>
      <c r="X310" s="139">
        <v>0</v>
      </c>
      <c r="Y310" s="139">
        <f>X310*K310</f>
        <v>0</v>
      </c>
      <c r="Z310" s="139">
        <v>6.7000000000000004E-2</v>
      </c>
      <c r="AA310" s="140">
        <f>Z310*K310</f>
        <v>7.1020000000000003</v>
      </c>
      <c r="AR310" s="18" t="s">
        <v>214</v>
      </c>
      <c r="AT310" s="18" t="s">
        <v>150</v>
      </c>
      <c r="AU310" s="18" t="s">
        <v>155</v>
      </c>
      <c r="AY310" s="18" t="s">
        <v>149</v>
      </c>
      <c r="BE310" s="141">
        <f>IF(U310="základná",N310,0)</f>
        <v>0</v>
      </c>
      <c r="BF310" s="141">
        <f>IF(U310="znížená",N310,0)</f>
        <v>273.48</v>
      </c>
      <c r="BG310" s="141">
        <f>IF(U310="zákl. prenesená",N310,0)</f>
        <v>0</v>
      </c>
      <c r="BH310" s="141">
        <f>IF(U310="zníž. prenesená",N310,0)</f>
        <v>0</v>
      </c>
      <c r="BI310" s="141">
        <f>IF(U310="nulová",N310,0)</f>
        <v>0</v>
      </c>
      <c r="BJ310" s="18" t="s">
        <v>155</v>
      </c>
      <c r="BK310" s="141">
        <f>ROUND(L310*K310,2)</f>
        <v>273.48</v>
      </c>
      <c r="BL310" s="18" t="s">
        <v>214</v>
      </c>
      <c r="BM310" s="18" t="s">
        <v>761</v>
      </c>
    </row>
    <row r="311" spans="2:65" s="1" customFormat="1" ht="25.5" customHeight="1">
      <c r="B311" s="132"/>
      <c r="C311" s="133" t="s">
        <v>762</v>
      </c>
      <c r="D311" s="133" t="s">
        <v>150</v>
      </c>
      <c r="E311" s="134" t="s">
        <v>763</v>
      </c>
      <c r="F311" s="189" t="s">
        <v>764</v>
      </c>
      <c r="G311" s="189"/>
      <c r="H311" s="189"/>
      <c r="I311" s="189"/>
      <c r="J311" s="135" t="s">
        <v>182</v>
      </c>
      <c r="K311" s="136">
        <v>158.86000000000001</v>
      </c>
      <c r="L311" s="190">
        <v>3.93</v>
      </c>
      <c r="M311" s="190"/>
      <c r="N311" s="190">
        <f>ROUND(L311*K311,2)</f>
        <v>624.32000000000005</v>
      </c>
      <c r="O311" s="190"/>
      <c r="P311" s="190"/>
      <c r="Q311" s="190"/>
      <c r="R311" s="137"/>
      <c r="T311" s="138" t="s">
        <v>5</v>
      </c>
      <c r="U311" s="40" t="s">
        <v>39</v>
      </c>
      <c r="V311" s="139">
        <v>0.09</v>
      </c>
      <c r="W311" s="139">
        <f>V311*K311</f>
        <v>14.297400000000001</v>
      </c>
      <c r="X311" s="139">
        <v>2.0000000000000001E-4</v>
      </c>
      <c r="Y311" s="139">
        <f>X311*K311</f>
        <v>3.1772000000000002E-2</v>
      </c>
      <c r="Z311" s="139">
        <v>0</v>
      </c>
      <c r="AA311" s="140">
        <f>Z311*K311</f>
        <v>0</v>
      </c>
      <c r="AR311" s="18" t="s">
        <v>214</v>
      </c>
      <c r="AT311" s="18" t="s">
        <v>150</v>
      </c>
      <c r="AU311" s="18" t="s">
        <v>155</v>
      </c>
      <c r="AY311" s="18" t="s">
        <v>149</v>
      </c>
      <c r="BE311" s="141">
        <f>IF(U311="základná",N311,0)</f>
        <v>0</v>
      </c>
      <c r="BF311" s="141">
        <f>IF(U311="znížená",N311,0)</f>
        <v>624.32000000000005</v>
      </c>
      <c r="BG311" s="141">
        <f>IF(U311="zákl. prenesená",N311,0)</f>
        <v>0</v>
      </c>
      <c r="BH311" s="141">
        <f>IF(U311="zníž. prenesená",N311,0)</f>
        <v>0</v>
      </c>
      <c r="BI311" s="141">
        <f>IF(U311="nulová",N311,0)</f>
        <v>0</v>
      </c>
      <c r="BJ311" s="18" t="s">
        <v>155</v>
      </c>
      <c r="BK311" s="141">
        <f>ROUND(L311*K311,2)</f>
        <v>624.32000000000005</v>
      </c>
      <c r="BL311" s="18" t="s">
        <v>214</v>
      </c>
      <c r="BM311" s="18" t="s">
        <v>765</v>
      </c>
    </row>
    <row r="312" spans="2:65" s="9" customFormat="1" ht="29.85" customHeight="1">
      <c r="B312" s="121"/>
      <c r="C312" s="122"/>
      <c r="D312" s="131" t="s">
        <v>125</v>
      </c>
      <c r="E312" s="131"/>
      <c r="F312" s="131"/>
      <c r="G312" s="131"/>
      <c r="H312" s="131"/>
      <c r="I312" s="131"/>
      <c r="J312" s="131"/>
      <c r="K312" s="131"/>
      <c r="L312" s="131"/>
      <c r="M312" s="131"/>
      <c r="N312" s="197">
        <f>BK312</f>
        <v>3879.9399999999996</v>
      </c>
      <c r="O312" s="198"/>
      <c r="P312" s="198"/>
      <c r="Q312" s="198"/>
      <c r="R312" s="124"/>
      <c r="T312" s="125"/>
      <c r="U312" s="122"/>
      <c r="V312" s="122"/>
      <c r="W312" s="126">
        <f>SUM(W313:W336)</f>
        <v>45.766625000000005</v>
      </c>
      <c r="X312" s="122"/>
      <c r="Y312" s="126">
        <f>SUM(Y313:Y336)</f>
        <v>0.47526200000000013</v>
      </c>
      <c r="Z312" s="122"/>
      <c r="AA312" s="127">
        <f>SUM(AA313:AA336)</f>
        <v>8.7999999999999995E-2</v>
      </c>
      <c r="AR312" s="128" t="s">
        <v>155</v>
      </c>
      <c r="AT312" s="129" t="s">
        <v>71</v>
      </c>
      <c r="AU312" s="129" t="s">
        <v>79</v>
      </c>
      <c r="AY312" s="128" t="s">
        <v>149</v>
      </c>
      <c r="BK312" s="130">
        <f>SUM(BK313:BK336)</f>
        <v>3879.9399999999996</v>
      </c>
    </row>
    <row r="313" spans="2:65" s="1" customFormat="1" ht="25.5" customHeight="1">
      <c r="B313" s="132"/>
      <c r="C313" s="133" t="s">
        <v>766</v>
      </c>
      <c r="D313" s="133" t="s">
        <v>150</v>
      </c>
      <c r="E313" s="134" t="s">
        <v>767</v>
      </c>
      <c r="F313" s="189" t="s">
        <v>768</v>
      </c>
      <c r="G313" s="189"/>
      <c r="H313" s="189"/>
      <c r="I313" s="189"/>
      <c r="J313" s="135" t="s">
        <v>212</v>
      </c>
      <c r="K313" s="136">
        <v>1</v>
      </c>
      <c r="L313" s="190">
        <v>24.78</v>
      </c>
      <c r="M313" s="190"/>
      <c r="N313" s="190">
        <f t="shared" ref="N313:N336" si="90">ROUND(L313*K313,2)</f>
        <v>24.78</v>
      </c>
      <c r="O313" s="190"/>
      <c r="P313" s="190"/>
      <c r="Q313" s="190"/>
      <c r="R313" s="137"/>
      <c r="T313" s="138" t="s">
        <v>5</v>
      </c>
      <c r="U313" s="40" t="s">
        <v>39</v>
      </c>
      <c r="V313" s="139">
        <v>1.9610000000000001</v>
      </c>
      <c r="W313" s="139">
        <f t="shared" ref="W313:W336" si="91">V313*K313</f>
        <v>1.9610000000000001</v>
      </c>
      <c r="X313" s="139">
        <v>2.9999999999999997E-4</v>
      </c>
      <c r="Y313" s="139">
        <f t="shared" ref="Y313:Y336" si="92">X313*K313</f>
        <v>2.9999999999999997E-4</v>
      </c>
      <c r="Z313" s="139">
        <v>0</v>
      </c>
      <c r="AA313" s="140">
        <f t="shared" ref="AA313:AA336" si="93">Z313*K313</f>
        <v>0</v>
      </c>
      <c r="AR313" s="18" t="s">
        <v>214</v>
      </c>
      <c r="AT313" s="18" t="s">
        <v>150</v>
      </c>
      <c r="AU313" s="18" t="s">
        <v>155</v>
      </c>
      <c r="AY313" s="18" t="s">
        <v>149</v>
      </c>
      <c r="BE313" s="141">
        <f t="shared" ref="BE313:BE336" si="94">IF(U313="základná",N313,0)</f>
        <v>0</v>
      </c>
      <c r="BF313" s="141">
        <f t="shared" ref="BF313:BF336" si="95">IF(U313="znížená",N313,0)</f>
        <v>24.78</v>
      </c>
      <c r="BG313" s="141">
        <f t="shared" ref="BG313:BG336" si="96">IF(U313="zákl. prenesená",N313,0)</f>
        <v>0</v>
      </c>
      <c r="BH313" s="141">
        <f t="shared" ref="BH313:BH336" si="97">IF(U313="zníž. prenesená",N313,0)</f>
        <v>0</v>
      </c>
      <c r="BI313" s="141">
        <f t="shared" ref="BI313:BI336" si="98">IF(U313="nulová",N313,0)</f>
        <v>0</v>
      </c>
      <c r="BJ313" s="18" t="s">
        <v>155</v>
      </c>
      <c r="BK313" s="141">
        <f t="shared" ref="BK313:BK336" si="99">ROUND(L313*K313,2)</f>
        <v>24.78</v>
      </c>
      <c r="BL313" s="18" t="s">
        <v>214</v>
      </c>
      <c r="BM313" s="18" t="s">
        <v>769</v>
      </c>
    </row>
    <row r="314" spans="2:65" s="1" customFormat="1" ht="25.5" customHeight="1">
      <c r="B314" s="132"/>
      <c r="C314" s="142" t="s">
        <v>770</v>
      </c>
      <c r="D314" s="142" t="s">
        <v>420</v>
      </c>
      <c r="E314" s="143" t="s">
        <v>771</v>
      </c>
      <c r="F314" s="201" t="s">
        <v>772</v>
      </c>
      <c r="G314" s="201"/>
      <c r="H314" s="201"/>
      <c r="I314" s="201"/>
      <c r="J314" s="144" t="s">
        <v>212</v>
      </c>
      <c r="K314" s="145">
        <v>1</v>
      </c>
      <c r="L314" s="202">
        <v>106.35</v>
      </c>
      <c r="M314" s="202"/>
      <c r="N314" s="202">
        <f t="shared" si="90"/>
        <v>106.35</v>
      </c>
      <c r="O314" s="190"/>
      <c r="P314" s="190"/>
      <c r="Q314" s="190"/>
      <c r="R314" s="137"/>
      <c r="T314" s="138" t="s">
        <v>5</v>
      </c>
      <c r="U314" s="40" t="s">
        <v>39</v>
      </c>
      <c r="V314" s="139">
        <v>0</v>
      </c>
      <c r="W314" s="139">
        <f t="shared" si="91"/>
        <v>0</v>
      </c>
      <c r="X314" s="139">
        <v>1.5010000000000001E-2</v>
      </c>
      <c r="Y314" s="139">
        <f t="shared" si="92"/>
        <v>1.5010000000000001E-2</v>
      </c>
      <c r="Z314" s="139">
        <v>0</v>
      </c>
      <c r="AA314" s="140">
        <f t="shared" si="93"/>
        <v>0</v>
      </c>
      <c r="AR314" s="18" t="s">
        <v>278</v>
      </c>
      <c r="AT314" s="18" t="s">
        <v>420</v>
      </c>
      <c r="AU314" s="18" t="s">
        <v>155</v>
      </c>
      <c r="AY314" s="18" t="s">
        <v>149</v>
      </c>
      <c r="BE314" s="141">
        <f t="shared" si="94"/>
        <v>0</v>
      </c>
      <c r="BF314" s="141">
        <f t="shared" si="95"/>
        <v>106.35</v>
      </c>
      <c r="BG314" s="141">
        <f t="shared" si="96"/>
        <v>0</v>
      </c>
      <c r="BH314" s="141">
        <f t="shared" si="97"/>
        <v>0</v>
      </c>
      <c r="BI314" s="141">
        <f t="shared" si="98"/>
        <v>0</v>
      </c>
      <c r="BJ314" s="18" t="s">
        <v>155</v>
      </c>
      <c r="BK314" s="141">
        <f t="shared" si="99"/>
        <v>106.35</v>
      </c>
      <c r="BL314" s="18" t="s">
        <v>214</v>
      </c>
      <c r="BM314" s="18" t="s">
        <v>773</v>
      </c>
    </row>
    <row r="315" spans="2:65" s="1" customFormat="1" ht="25.5" customHeight="1">
      <c r="B315" s="132"/>
      <c r="C315" s="133" t="s">
        <v>774</v>
      </c>
      <c r="D315" s="133" t="s">
        <v>150</v>
      </c>
      <c r="E315" s="134" t="s">
        <v>775</v>
      </c>
      <c r="F315" s="189" t="s">
        <v>776</v>
      </c>
      <c r="G315" s="189"/>
      <c r="H315" s="189"/>
      <c r="I315" s="189"/>
      <c r="J315" s="135" t="s">
        <v>212</v>
      </c>
      <c r="K315" s="136">
        <v>3</v>
      </c>
      <c r="L315" s="190">
        <v>34.92</v>
      </c>
      <c r="M315" s="190"/>
      <c r="N315" s="190">
        <f t="shared" si="90"/>
        <v>104.76</v>
      </c>
      <c r="O315" s="190"/>
      <c r="P315" s="190"/>
      <c r="Q315" s="190"/>
      <c r="R315" s="137"/>
      <c r="T315" s="138" t="s">
        <v>5</v>
      </c>
      <c r="U315" s="40" t="s">
        <v>39</v>
      </c>
      <c r="V315" s="139">
        <v>2.3119999999999998</v>
      </c>
      <c r="W315" s="139">
        <f t="shared" si="91"/>
        <v>6.9359999999999999</v>
      </c>
      <c r="X315" s="139">
        <v>3.8999999999999999E-4</v>
      </c>
      <c r="Y315" s="139">
        <f t="shared" si="92"/>
        <v>1.17E-3</v>
      </c>
      <c r="Z315" s="139">
        <v>0</v>
      </c>
      <c r="AA315" s="140">
        <f t="shared" si="93"/>
        <v>0</v>
      </c>
      <c r="AR315" s="18" t="s">
        <v>214</v>
      </c>
      <c r="AT315" s="18" t="s">
        <v>150</v>
      </c>
      <c r="AU315" s="18" t="s">
        <v>155</v>
      </c>
      <c r="AY315" s="18" t="s">
        <v>149</v>
      </c>
      <c r="BE315" s="141">
        <f t="shared" si="94"/>
        <v>0</v>
      </c>
      <c r="BF315" s="141">
        <f t="shared" si="95"/>
        <v>104.76</v>
      </c>
      <c r="BG315" s="141">
        <f t="shared" si="96"/>
        <v>0</v>
      </c>
      <c r="BH315" s="141">
        <f t="shared" si="97"/>
        <v>0</v>
      </c>
      <c r="BI315" s="141">
        <f t="shared" si="98"/>
        <v>0</v>
      </c>
      <c r="BJ315" s="18" t="s">
        <v>155</v>
      </c>
      <c r="BK315" s="141">
        <f t="shared" si="99"/>
        <v>104.76</v>
      </c>
      <c r="BL315" s="18" t="s">
        <v>214</v>
      </c>
      <c r="BM315" s="18" t="s">
        <v>777</v>
      </c>
    </row>
    <row r="316" spans="2:65" s="1" customFormat="1" ht="38.25" customHeight="1">
      <c r="B316" s="132"/>
      <c r="C316" s="142" t="s">
        <v>778</v>
      </c>
      <c r="D316" s="142" t="s">
        <v>420</v>
      </c>
      <c r="E316" s="143" t="s">
        <v>779</v>
      </c>
      <c r="F316" s="201" t="s">
        <v>780</v>
      </c>
      <c r="G316" s="201"/>
      <c r="H316" s="201"/>
      <c r="I316" s="201"/>
      <c r="J316" s="144" t="s">
        <v>212</v>
      </c>
      <c r="K316" s="145">
        <v>3</v>
      </c>
      <c r="L316" s="202">
        <v>113.33</v>
      </c>
      <c r="M316" s="202"/>
      <c r="N316" s="202">
        <f t="shared" si="90"/>
        <v>339.99</v>
      </c>
      <c r="O316" s="190"/>
      <c r="P316" s="190"/>
      <c r="Q316" s="190"/>
      <c r="R316" s="137"/>
      <c r="T316" s="138" t="s">
        <v>5</v>
      </c>
      <c r="U316" s="40" t="s">
        <v>39</v>
      </c>
      <c r="V316" s="139">
        <v>0</v>
      </c>
      <c r="W316" s="139">
        <f t="shared" si="91"/>
        <v>0</v>
      </c>
      <c r="X316" s="139">
        <v>2.682E-2</v>
      </c>
      <c r="Y316" s="139">
        <f t="shared" si="92"/>
        <v>8.0460000000000004E-2</v>
      </c>
      <c r="Z316" s="139">
        <v>0</v>
      </c>
      <c r="AA316" s="140">
        <f t="shared" si="93"/>
        <v>0</v>
      </c>
      <c r="AR316" s="18" t="s">
        <v>278</v>
      </c>
      <c r="AT316" s="18" t="s">
        <v>420</v>
      </c>
      <c r="AU316" s="18" t="s">
        <v>155</v>
      </c>
      <c r="AY316" s="18" t="s">
        <v>149</v>
      </c>
      <c r="BE316" s="141">
        <f t="shared" si="94"/>
        <v>0</v>
      </c>
      <c r="BF316" s="141">
        <f t="shared" si="95"/>
        <v>339.99</v>
      </c>
      <c r="BG316" s="141">
        <f t="shared" si="96"/>
        <v>0</v>
      </c>
      <c r="BH316" s="141">
        <f t="shared" si="97"/>
        <v>0</v>
      </c>
      <c r="BI316" s="141">
        <f t="shared" si="98"/>
        <v>0</v>
      </c>
      <c r="BJ316" s="18" t="s">
        <v>155</v>
      </c>
      <c r="BK316" s="141">
        <f t="shared" si="99"/>
        <v>339.99</v>
      </c>
      <c r="BL316" s="18" t="s">
        <v>214</v>
      </c>
      <c r="BM316" s="18" t="s">
        <v>781</v>
      </c>
    </row>
    <row r="317" spans="2:65" s="1" customFormat="1" ht="25.5" customHeight="1">
      <c r="B317" s="132"/>
      <c r="C317" s="133" t="s">
        <v>782</v>
      </c>
      <c r="D317" s="133" t="s">
        <v>150</v>
      </c>
      <c r="E317" s="134" t="s">
        <v>783</v>
      </c>
      <c r="F317" s="189" t="s">
        <v>784</v>
      </c>
      <c r="G317" s="189"/>
      <c r="H317" s="189"/>
      <c r="I317" s="189"/>
      <c r="J317" s="135" t="s">
        <v>212</v>
      </c>
      <c r="K317" s="136">
        <v>1</v>
      </c>
      <c r="L317" s="190">
        <v>31.67</v>
      </c>
      <c r="M317" s="190"/>
      <c r="N317" s="190">
        <f t="shared" si="90"/>
        <v>31.67</v>
      </c>
      <c r="O317" s="190"/>
      <c r="P317" s="190"/>
      <c r="Q317" s="190"/>
      <c r="R317" s="137"/>
      <c r="T317" s="138" t="s">
        <v>5</v>
      </c>
      <c r="U317" s="40" t="s">
        <v>39</v>
      </c>
      <c r="V317" s="139">
        <v>2.4260000000000002</v>
      </c>
      <c r="W317" s="139">
        <f t="shared" si="91"/>
        <v>2.4260000000000002</v>
      </c>
      <c r="X317" s="139">
        <v>4.0000000000000002E-4</v>
      </c>
      <c r="Y317" s="139">
        <f t="shared" si="92"/>
        <v>4.0000000000000002E-4</v>
      </c>
      <c r="Z317" s="139">
        <v>0</v>
      </c>
      <c r="AA317" s="140">
        <f t="shared" si="93"/>
        <v>0</v>
      </c>
      <c r="AR317" s="18" t="s">
        <v>214</v>
      </c>
      <c r="AT317" s="18" t="s">
        <v>150</v>
      </c>
      <c r="AU317" s="18" t="s">
        <v>155</v>
      </c>
      <c r="AY317" s="18" t="s">
        <v>149</v>
      </c>
      <c r="BE317" s="141">
        <f t="shared" si="94"/>
        <v>0</v>
      </c>
      <c r="BF317" s="141">
        <f t="shared" si="95"/>
        <v>31.67</v>
      </c>
      <c r="BG317" s="141">
        <f t="shared" si="96"/>
        <v>0</v>
      </c>
      <c r="BH317" s="141">
        <f t="shared" si="97"/>
        <v>0</v>
      </c>
      <c r="BI317" s="141">
        <f t="shared" si="98"/>
        <v>0</v>
      </c>
      <c r="BJ317" s="18" t="s">
        <v>155</v>
      </c>
      <c r="BK317" s="141">
        <f t="shared" si="99"/>
        <v>31.67</v>
      </c>
      <c r="BL317" s="18" t="s">
        <v>214</v>
      </c>
      <c r="BM317" s="18" t="s">
        <v>785</v>
      </c>
    </row>
    <row r="318" spans="2:65" s="1" customFormat="1" ht="38.25" customHeight="1">
      <c r="B318" s="132"/>
      <c r="C318" s="142" t="s">
        <v>786</v>
      </c>
      <c r="D318" s="142" t="s">
        <v>420</v>
      </c>
      <c r="E318" s="143" t="s">
        <v>787</v>
      </c>
      <c r="F318" s="201" t="s">
        <v>788</v>
      </c>
      <c r="G318" s="201"/>
      <c r="H318" s="201"/>
      <c r="I318" s="201"/>
      <c r="J318" s="144" t="s">
        <v>212</v>
      </c>
      <c r="K318" s="145">
        <v>1</v>
      </c>
      <c r="L318" s="202">
        <v>110.65</v>
      </c>
      <c r="M318" s="202"/>
      <c r="N318" s="202">
        <f t="shared" si="90"/>
        <v>110.65</v>
      </c>
      <c r="O318" s="190"/>
      <c r="P318" s="190"/>
      <c r="Q318" s="190"/>
      <c r="R318" s="137"/>
      <c r="T318" s="138" t="s">
        <v>5</v>
      </c>
      <c r="U318" s="40" t="s">
        <v>39</v>
      </c>
      <c r="V318" s="139">
        <v>0</v>
      </c>
      <c r="W318" s="139">
        <f t="shared" si="91"/>
        <v>0</v>
      </c>
      <c r="X318" s="139">
        <v>3.1099999999999999E-2</v>
      </c>
      <c r="Y318" s="139">
        <f t="shared" si="92"/>
        <v>3.1099999999999999E-2</v>
      </c>
      <c r="Z318" s="139">
        <v>0</v>
      </c>
      <c r="AA318" s="140">
        <f t="shared" si="93"/>
        <v>0</v>
      </c>
      <c r="AR318" s="18" t="s">
        <v>278</v>
      </c>
      <c r="AT318" s="18" t="s">
        <v>420</v>
      </c>
      <c r="AU318" s="18" t="s">
        <v>155</v>
      </c>
      <c r="AY318" s="18" t="s">
        <v>149</v>
      </c>
      <c r="BE318" s="141">
        <f t="shared" si="94"/>
        <v>0</v>
      </c>
      <c r="BF318" s="141">
        <f t="shared" si="95"/>
        <v>110.65</v>
      </c>
      <c r="BG318" s="141">
        <f t="shared" si="96"/>
        <v>0</v>
      </c>
      <c r="BH318" s="141">
        <f t="shared" si="97"/>
        <v>0</v>
      </c>
      <c r="BI318" s="141">
        <f t="shared" si="98"/>
        <v>0</v>
      </c>
      <c r="BJ318" s="18" t="s">
        <v>155</v>
      </c>
      <c r="BK318" s="141">
        <f t="shared" si="99"/>
        <v>110.65</v>
      </c>
      <c r="BL318" s="18" t="s">
        <v>214</v>
      </c>
      <c r="BM318" s="18" t="s">
        <v>789</v>
      </c>
    </row>
    <row r="319" spans="2:65" s="1" customFormat="1" ht="25.5" customHeight="1">
      <c r="B319" s="132"/>
      <c r="C319" s="133" t="s">
        <v>790</v>
      </c>
      <c r="D319" s="133" t="s">
        <v>150</v>
      </c>
      <c r="E319" s="134" t="s">
        <v>791</v>
      </c>
      <c r="F319" s="189" t="s">
        <v>792</v>
      </c>
      <c r="G319" s="189"/>
      <c r="H319" s="189"/>
      <c r="I319" s="189"/>
      <c r="J319" s="135" t="s">
        <v>212</v>
      </c>
      <c r="K319" s="136">
        <v>4</v>
      </c>
      <c r="L319" s="190">
        <v>48.54</v>
      </c>
      <c r="M319" s="190"/>
      <c r="N319" s="190">
        <f t="shared" si="90"/>
        <v>194.16</v>
      </c>
      <c r="O319" s="190"/>
      <c r="P319" s="190"/>
      <c r="Q319" s="190"/>
      <c r="R319" s="137"/>
      <c r="T319" s="138" t="s">
        <v>5</v>
      </c>
      <c r="U319" s="40" t="s">
        <v>39</v>
      </c>
      <c r="V319" s="139">
        <v>3.3340000000000001</v>
      </c>
      <c r="W319" s="139">
        <f t="shared" si="91"/>
        <v>13.336</v>
      </c>
      <c r="X319" s="139">
        <v>5.2999999999999998E-4</v>
      </c>
      <c r="Y319" s="139">
        <f t="shared" si="92"/>
        <v>2.1199999999999999E-3</v>
      </c>
      <c r="Z319" s="139">
        <v>0</v>
      </c>
      <c r="AA319" s="140">
        <f t="shared" si="93"/>
        <v>0</v>
      </c>
      <c r="AR319" s="18" t="s">
        <v>214</v>
      </c>
      <c r="AT319" s="18" t="s">
        <v>150</v>
      </c>
      <c r="AU319" s="18" t="s">
        <v>155</v>
      </c>
      <c r="AY319" s="18" t="s">
        <v>149</v>
      </c>
      <c r="BE319" s="141">
        <f t="shared" si="94"/>
        <v>0</v>
      </c>
      <c r="BF319" s="141">
        <f t="shared" si="95"/>
        <v>194.16</v>
      </c>
      <c r="BG319" s="141">
        <f t="shared" si="96"/>
        <v>0</v>
      </c>
      <c r="BH319" s="141">
        <f t="shared" si="97"/>
        <v>0</v>
      </c>
      <c r="BI319" s="141">
        <f t="shared" si="98"/>
        <v>0</v>
      </c>
      <c r="BJ319" s="18" t="s">
        <v>155</v>
      </c>
      <c r="BK319" s="141">
        <f t="shared" si="99"/>
        <v>194.16</v>
      </c>
      <c r="BL319" s="18" t="s">
        <v>214</v>
      </c>
      <c r="BM319" s="18" t="s">
        <v>793</v>
      </c>
    </row>
    <row r="320" spans="2:65" s="1" customFormat="1" ht="38.25" customHeight="1">
      <c r="B320" s="132"/>
      <c r="C320" s="142" t="s">
        <v>794</v>
      </c>
      <c r="D320" s="142" t="s">
        <v>420</v>
      </c>
      <c r="E320" s="143" t="s">
        <v>795</v>
      </c>
      <c r="F320" s="201" t="s">
        <v>796</v>
      </c>
      <c r="G320" s="201"/>
      <c r="H320" s="201"/>
      <c r="I320" s="201"/>
      <c r="J320" s="144" t="s">
        <v>212</v>
      </c>
      <c r="K320" s="145">
        <v>4</v>
      </c>
      <c r="L320" s="202">
        <v>126.02</v>
      </c>
      <c r="M320" s="202"/>
      <c r="N320" s="202">
        <f t="shared" si="90"/>
        <v>504.08</v>
      </c>
      <c r="O320" s="190"/>
      <c r="P320" s="190"/>
      <c r="Q320" s="190"/>
      <c r="R320" s="137"/>
      <c r="T320" s="138" t="s">
        <v>5</v>
      </c>
      <c r="U320" s="40" t="s">
        <v>39</v>
      </c>
      <c r="V320" s="139">
        <v>0</v>
      </c>
      <c r="W320" s="139">
        <f t="shared" si="91"/>
        <v>0</v>
      </c>
      <c r="X320" s="139">
        <v>3.4639999999999997E-2</v>
      </c>
      <c r="Y320" s="139">
        <f t="shared" si="92"/>
        <v>0.13855999999999999</v>
      </c>
      <c r="Z320" s="139">
        <v>0</v>
      </c>
      <c r="AA320" s="140">
        <f t="shared" si="93"/>
        <v>0</v>
      </c>
      <c r="AR320" s="18" t="s">
        <v>278</v>
      </c>
      <c r="AT320" s="18" t="s">
        <v>420</v>
      </c>
      <c r="AU320" s="18" t="s">
        <v>155</v>
      </c>
      <c r="AY320" s="18" t="s">
        <v>149</v>
      </c>
      <c r="BE320" s="141">
        <f t="shared" si="94"/>
        <v>0</v>
      </c>
      <c r="BF320" s="141">
        <f t="shared" si="95"/>
        <v>504.08</v>
      </c>
      <c r="BG320" s="141">
        <f t="shared" si="96"/>
        <v>0</v>
      </c>
      <c r="BH320" s="141">
        <f t="shared" si="97"/>
        <v>0</v>
      </c>
      <c r="BI320" s="141">
        <f t="shared" si="98"/>
        <v>0</v>
      </c>
      <c r="BJ320" s="18" t="s">
        <v>155</v>
      </c>
      <c r="BK320" s="141">
        <f t="shared" si="99"/>
        <v>504.08</v>
      </c>
      <c r="BL320" s="18" t="s">
        <v>214</v>
      </c>
      <c r="BM320" s="18" t="s">
        <v>797</v>
      </c>
    </row>
    <row r="321" spans="2:65" s="1" customFormat="1" ht="38.25" customHeight="1">
      <c r="B321" s="132"/>
      <c r="C321" s="133" t="s">
        <v>798</v>
      </c>
      <c r="D321" s="133" t="s">
        <v>150</v>
      </c>
      <c r="E321" s="134" t="s">
        <v>799</v>
      </c>
      <c r="F321" s="189" t="s">
        <v>800</v>
      </c>
      <c r="G321" s="189"/>
      <c r="H321" s="189"/>
      <c r="I321" s="189"/>
      <c r="J321" s="135" t="s">
        <v>212</v>
      </c>
      <c r="K321" s="136">
        <v>1</v>
      </c>
      <c r="L321" s="190">
        <v>48.57</v>
      </c>
      <c r="M321" s="190"/>
      <c r="N321" s="190">
        <f t="shared" si="90"/>
        <v>48.57</v>
      </c>
      <c r="O321" s="190"/>
      <c r="P321" s="190"/>
      <c r="Q321" s="190"/>
      <c r="R321" s="137"/>
      <c r="T321" s="138" t="s">
        <v>5</v>
      </c>
      <c r="U321" s="40" t="s">
        <v>39</v>
      </c>
      <c r="V321" s="139">
        <v>2.8754499999999998</v>
      </c>
      <c r="W321" s="139">
        <f t="shared" si="91"/>
        <v>2.8754499999999998</v>
      </c>
      <c r="X321" s="139">
        <v>5.5999999999999995E-4</v>
      </c>
      <c r="Y321" s="139">
        <f t="shared" si="92"/>
        <v>5.5999999999999995E-4</v>
      </c>
      <c r="Z321" s="139">
        <v>0</v>
      </c>
      <c r="AA321" s="140">
        <f t="shared" si="93"/>
        <v>0</v>
      </c>
      <c r="AR321" s="18" t="s">
        <v>214</v>
      </c>
      <c r="AT321" s="18" t="s">
        <v>150</v>
      </c>
      <c r="AU321" s="18" t="s">
        <v>155</v>
      </c>
      <c r="AY321" s="18" t="s">
        <v>149</v>
      </c>
      <c r="BE321" s="141">
        <f t="shared" si="94"/>
        <v>0</v>
      </c>
      <c r="BF321" s="141">
        <f t="shared" si="95"/>
        <v>48.57</v>
      </c>
      <c r="BG321" s="141">
        <f t="shared" si="96"/>
        <v>0</v>
      </c>
      <c r="BH321" s="141">
        <f t="shared" si="97"/>
        <v>0</v>
      </c>
      <c r="BI321" s="141">
        <f t="shared" si="98"/>
        <v>0</v>
      </c>
      <c r="BJ321" s="18" t="s">
        <v>155</v>
      </c>
      <c r="BK321" s="141">
        <f t="shared" si="99"/>
        <v>48.57</v>
      </c>
      <c r="BL321" s="18" t="s">
        <v>214</v>
      </c>
      <c r="BM321" s="18" t="s">
        <v>801</v>
      </c>
    </row>
    <row r="322" spans="2:65" s="1" customFormat="1" ht="25.5" customHeight="1">
      <c r="B322" s="132"/>
      <c r="C322" s="142" t="s">
        <v>802</v>
      </c>
      <c r="D322" s="142" t="s">
        <v>420</v>
      </c>
      <c r="E322" s="143" t="s">
        <v>803</v>
      </c>
      <c r="F322" s="201" t="s">
        <v>804</v>
      </c>
      <c r="G322" s="201"/>
      <c r="H322" s="201"/>
      <c r="I322" s="201"/>
      <c r="J322" s="144" t="s">
        <v>212</v>
      </c>
      <c r="K322" s="145">
        <v>1</v>
      </c>
      <c r="L322" s="202">
        <v>210.73</v>
      </c>
      <c r="M322" s="202"/>
      <c r="N322" s="202">
        <f t="shared" si="90"/>
        <v>210.73</v>
      </c>
      <c r="O322" s="190"/>
      <c r="P322" s="190"/>
      <c r="Q322" s="190"/>
      <c r="R322" s="137"/>
      <c r="T322" s="138" t="s">
        <v>5</v>
      </c>
      <c r="U322" s="40" t="s">
        <v>39</v>
      </c>
      <c r="V322" s="139">
        <v>0</v>
      </c>
      <c r="W322" s="139">
        <f t="shared" si="91"/>
        <v>0</v>
      </c>
      <c r="X322" s="139">
        <v>4.9419999999999999E-2</v>
      </c>
      <c r="Y322" s="139">
        <f t="shared" si="92"/>
        <v>4.9419999999999999E-2</v>
      </c>
      <c r="Z322" s="139">
        <v>0</v>
      </c>
      <c r="AA322" s="140">
        <f t="shared" si="93"/>
        <v>0</v>
      </c>
      <c r="AR322" s="18" t="s">
        <v>278</v>
      </c>
      <c r="AT322" s="18" t="s">
        <v>420</v>
      </c>
      <c r="AU322" s="18" t="s">
        <v>155</v>
      </c>
      <c r="AY322" s="18" t="s">
        <v>149</v>
      </c>
      <c r="BE322" s="141">
        <f t="shared" si="94"/>
        <v>0</v>
      </c>
      <c r="BF322" s="141">
        <f t="shared" si="95"/>
        <v>210.73</v>
      </c>
      <c r="BG322" s="141">
        <f t="shared" si="96"/>
        <v>0</v>
      </c>
      <c r="BH322" s="141">
        <f t="shared" si="97"/>
        <v>0</v>
      </c>
      <c r="BI322" s="141">
        <f t="shared" si="98"/>
        <v>0</v>
      </c>
      <c r="BJ322" s="18" t="s">
        <v>155</v>
      </c>
      <c r="BK322" s="141">
        <f t="shared" si="99"/>
        <v>210.73</v>
      </c>
      <c r="BL322" s="18" t="s">
        <v>214</v>
      </c>
      <c r="BM322" s="18" t="s">
        <v>805</v>
      </c>
    </row>
    <row r="323" spans="2:65" s="1" customFormat="1" ht="38.25" customHeight="1">
      <c r="B323" s="132"/>
      <c r="C323" s="133" t="s">
        <v>806</v>
      </c>
      <c r="D323" s="133" t="s">
        <v>150</v>
      </c>
      <c r="E323" s="134" t="s">
        <v>807</v>
      </c>
      <c r="F323" s="189" t="s">
        <v>808</v>
      </c>
      <c r="G323" s="189"/>
      <c r="H323" s="189"/>
      <c r="I323" s="189"/>
      <c r="J323" s="135" t="s">
        <v>212</v>
      </c>
      <c r="K323" s="136">
        <v>4</v>
      </c>
      <c r="L323" s="190">
        <v>5.95</v>
      </c>
      <c r="M323" s="190"/>
      <c r="N323" s="190">
        <f t="shared" si="90"/>
        <v>23.8</v>
      </c>
      <c r="O323" s="190"/>
      <c r="P323" s="190"/>
      <c r="Q323" s="190"/>
      <c r="R323" s="137"/>
      <c r="T323" s="138" t="s">
        <v>5</v>
      </c>
      <c r="U323" s="40" t="s">
        <v>39</v>
      </c>
      <c r="V323" s="139">
        <v>0.501</v>
      </c>
      <c r="W323" s="139">
        <f t="shared" si="91"/>
        <v>2.004</v>
      </c>
      <c r="X323" s="139">
        <v>0</v>
      </c>
      <c r="Y323" s="139">
        <f t="shared" si="92"/>
        <v>0</v>
      </c>
      <c r="Z323" s="139">
        <v>0</v>
      </c>
      <c r="AA323" s="140">
        <f t="shared" si="93"/>
        <v>0</v>
      </c>
      <c r="AR323" s="18" t="s">
        <v>214</v>
      </c>
      <c r="AT323" s="18" t="s">
        <v>150</v>
      </c>
      <c r="AU323" s="18" t="s">
        <v>155</v>
      </c>
      <c r="AY323" s="18" t="s">
        <v>149</v>
      </c>
      <c r="BE323" s="141">
        <f t="shared" si="94"/>
        <v>0</v>
      </c>
      <c r="BF323" s="141">
        <f t="shared" si="95"/>
        <v>23.8</v>
      </c>
      <c r="BG323" s="141">
        <f t="shared" si="96"/>
        <v>0</v>
      </c>
      <c r="BH323" s="141">
        <f t="shared" si="97"/>
        <v>0</v>
      </c>
      <c r="BI323" s="141">
        <f t="shared" si="98"/>
        <v>0</v>
      </c>
      <c r="BJ323" s="18" t="s">
        <v>155</v>
      </c>
      <c r="BK323" s="141">
        <f t="shared" si="99"/>
        <v>23.8</v>
      </c>
      <c r="BL323" s="18" t="s">
        <v>214</v>
      </c>
      <c r="BM323" s="18" t="s">
        <v>809</v>
      </c>
    </row>
    <row r="324" spans="2:65" s="1" customFormat="1" ht="25.5" customHeight="1">
      <c r="B324" s="132"/>
      <c r="C324" s="142" t="s">
        <v>810</v>
      </c>
      <c r="D324" s="142" t="s">
        <v>420</v>
      </c>
      <c r="E324" s="143" t="s">
        <v>811</v>
      </c>
      <c r="F324" s="201" t="s">
        <v>812</v>
      </c>
      <c r="G324" s="201"/>
      <c r="H324" s="201"/>
      <c r="I324" s="201"/>
      <c r="J324" s="144" t="s">
        <v>212</v>
      </c>
      <c r="K324" s="145">
        <v>2</v>
      </c>
      <c r="L324" s="202">
        <v>54.16</v>
      </c>
      <c r="M324" s="202"/>
      <c r="N324" s="202">
        <f t="shared" si="90"/>
        <v>108.32</v>
      </c>
      <c r="O324" s="190"/>
      <c r="P324" s="190"/>
      <c r="Q324" s="190"/>
      <c r="R324" s="137"/>
      <c r="T324" s="138" t="s">
        <v>5</v>
      </c>
      <c r="U324" s="40" t="s">
        <v>39</v>
      </c>
      <c r="V324" s="139">
        <v>0</v>
      </c>
      <c r="W324" s="139">
        <f t="shared" si="91"/>
        <v>0</v>
      </c>
      <c r="X324" s="139">
        <v>1.55E-2</v>
      </c>
      <c r="Y324" s="139">
        <f t="shared" si="92"/>
        <v>3.1E-2</v>
      </c>
      <c r="Z324" s="139">
        <v>0</v>
      </c>
      <c r="AA324" s="140">
        <f t="shared" si="93"/>
        <v>0</v>
      </c>
      <c r="AR324" s="18" t="s">
        <v>278</v>
      </c>
      <c r="AT324" s="18" t="s">
        <v>420</v>
      </c>
      <c r="AU324" s="18" t="s">
        <v>155</v>
      </c>
      <c r="AY324" s="18" t="s">
        <v>149</v>
      </c>
      <c r="BE324" s="141">
        <f t="shared" si="94"/>
        <v>0</v>
      </c>
      <c r="BF324" s="141">
        <f t="shared" si="95"/>
        <v>108.32</v>
      </c>
      <c r="BG324" s="141">
        <f t="shared" si="96"/>
        <v>0</v>
      </c>
      <c r="BH324" s="141">
        <f t="shared" si="97"/>
        <v>0</v>
      </c>
      <c r="BI324" s="141">
        <f t="shared" si="98"/>
        <v>0</v>
      </c>
      <c r="BJ324" s="18" t="s">
        <v>155</v>
      </c>
      <c r="BK324" s="141">
        <f t="shared" si="99"/>
        <v>108.32</v>
      </c>
      <c r="BL324" s="18" t="s">
        <v>214</v>
      </c>
      <c r="BM324" s="18" t="s">
        <v>813</v>
      </c>
    </row>
    <row r="325" spans="2:65" s="1" customFormat="1" ht="25.5" customHeight="1">
      <c r="B325" s="132"/>
      <c r="C325" s="142" t="s">
        <v>814</v>
      </c>
      <c r="D325" s="142" t="s">
        <v>420</v>
      </c>
      <c r="E325" s="143" t="s">
        <v>815</v>
      </c>
      <c r="F325" s="201" t="s">
        <v>816</v>
      </c>
      <c r="G325" s="201"/>
      <c r="H325" s="201"/>
      <c r="I325" s="201"/>
      <c r="J325" s="144" t="s">
        <v>212</v>
      </c>
      <c r="K325" s="145">
        <v>2</v>
      </c>
      <c r="L325" s="202">
        <v>53.78</v>
      </c>
      <c r="M325" s="202"/>
      <c r="N325" s="202">
        <f t="shared" si="90"/>
        <v>107.56</v>
      </c>
      <c r="O325" s="190"/>
      <c r="P325" s="190"/>
      <c r="Q325" s="190"/>
      <c r="R325" s="137"/>
      <c r="T325" s="138" t="s">
        <v>5</v>
      </c>
      <c r="U325" s="40" t="s">
        <v>39</v>
      </c>
      <c r="V325" s="139">
        <v>0</v>
      </c>
      <c r="W325" s="139">
        <f t="shared" si="91"/>
        <v>0</v>
      </c>
      <c r="X325" s="139">
        <v>1.6E-2</v>
      </c>
      <c r="Y325" s="139">
        <f t="shared" si="92"/>
        <v>3.2000000000000001E-2</v>
      </c>
      <c r="Z325" s="139">
        <v>0</v>
      </c>
      <c r="AA325" s="140">
        <f t="shared" si="93"/>
        <v>0</v>
      </c>
      <c r="AR325" s="18" t="s">
        <v>278</v>
      </c>
      <c r="AT325" s="18" t="s">
        <v>420</v>
      </c>
      <c r="AU325" s="18" t="s">
        <v>155</v>
      </c>
      <c r="AY325" s="18" t="s">
        <v>149</v>
      </c>
      <c r="BE325" s="141">
        <f t="shared" si="94"/>
        <v>0</v>
      </c>
      <c r="BF325" s="141">
        <f t="shared" si="95"/>
        <v>107.56</v>
      </c>
      <c r="BG325" s="141">
        <f t="shared" si="96"/>
        <v>0</v>
      </c>
      <c r="BH325" s="141">
        <f t="shared" si="97"/>
        <v>0</v>
      </c>
      <c r="BI325" s="141">
        <f t="shared" si="98"/>
        <v>0</v>
      </c>
      <c r="BJ325" s="18" t="s">
        <v>155</v>
      </c>
      <c r="BK325" s="141">
        <f t="shared" si="99"/>
        <v>107.56</v>
      </c>
      <c r="BL325" s="18" t="s">
        <v>214</v>
      </c>
      <c r="BM325" s="18" t="s">
        <v>817</v>
      </c>
    </row>
    <row r="326" spans="2:65" s="1" customFormat="1" ht="25.5" customHeight="1">
      <c r="B326" s="132"/>
      <c r="C326" s="142" t="s">
        <v>818</v>
      </c>
      <c r="D326" s="142" t="s">
        <v>420</v>
      </c>
      <c r="E326" s="143" t="s">
        <v>819</v>
      </c>
      <c r="F326" s="201" t="s">
        <v>820</v>
      </c>
      <c r="G326" s="201"/>
      <c r="H326" s="201"/>
      <c r="I326" s="201"/>
      <c r="J326" s="144" t="s">
        <v>212</v>
      </c>
      <c r="K326" s="145">
        <v>4</v>
      </c>
      <c r="L326" s="202">
        <v>82.93</v>
      </c>
      <c r="M326" s="202"/>
      <c r="N326" s="202">
        <f t="shared" si="90"/>
        <v>331.72</v>
      </c>
      <c r="O326" s="190"/>
      <c r="P326" s="190"/>
      <c r="Q326" s="190"/>
      <c r="R326" s="137"/>
      <c r="T326" s="138" t="s">
        <v>5</v>
      </c>
      <c r="U326" s="40" t="s">
        <v>39</v>
      </c>
      <c r="V326" s="139">
        <v>0</v>
      </c>
      <c r="W326" s="139">
        <f t="shared" si="91"/>
        <v>0</v>
      </c>
      <c r="X326" s="139">
        <v>2.0000000000000002E-5</v>
      </c>
      <c r="Y326" s="139">
        <f t="shared" si="92"/>
        <v>8.0000000000000007E-5</v>
      </c>
      <c r="Z326" s="139">
        <v>0</v>
      </c>
      <c r="AA326" s="140">
        <f t="shared" si="93"/>
        <v>0</v>
      </c>
      <c r="AR326" s="18" t="s">
        <v>278</v>
      </c>
      <c r="AT326" s="18" t="s">
        <v>420</v>
      </c>
      <c r="AU326" s="18" t="s">
        <v>155</v>
      </c>
      <c r="AY326" s="18" t="s">
        <v>149</v>
      </c>
      <c r="BE326" s="141">
        <f t="shared" si="94"/>
        <v>0</v>
      </c>
      <c r="BF326" s="141">
        <f t="shared" si="95"/>
        <v>331.72</v>
      </c>
      <c r="BG326" s="141">
        <f t="shared" si="96"/>
        <v>0</v>
      </c>
      <c r="BH326" s="141">
        <f t="shared" si="97"/>
        <v>0</v>
      </c>
      <c r="BI326" s="141">
        <f t="shared" si="98"/>
        <v>0</v>
      </c>
      <c r="BJ326" s="18" t="s">
        <v>155</v>
      </c>
      <c r="BK326" s="141">
        <f t="shared" si="99"/>
        <v>331.72</v>
      </c>
      <c r="BL326" s="18" t="s">
        <v>214</v>
      </c>
      <c r="BM326" s="18" t="s">
        <v>821</v>
      </c>
    </row>
    <row r="327" spans="2:65" s="1" customFormat="1" ht="25.5" customHeight="1">
      <c r="B327" s="132"/>
      <c r="C327" s="133" t="s">
        <v>822</v>
      </c>
      <c r="D327" s="133" t="s">
        <v>150</v>
      </c>
      <c r="E327" s="134" t="s">
        <v>823</v>
      </c>
      <c r="F327" s="189" t="s">
        <v>824</v>
      </c>
      <c r="G327" s="189"/>
      <c r="H327" s="189"/>
      <c r="I327" s="189"/>
      <c r="J327" s="135" t="s">
        <v>212</v>
      </c>
      <c r="K327" s="136">
        <v>4</v>
      </c>
      <c r="L327" s="190">
        <v>5.27</v>
      </c>
      <c r="M327" s="190"/>
      <c r="N327" s="190">
        <f t="shared" si="90"/>
        <v>21.08</v>
      </c>
      <c r="O327" s="190"/>
      <c r="P327" s="190"/>
      <c r="Q327" s="190"/>
      <c r="R327" s="137"/>
      <c r="T327" s="138" t="s">
        <v>5</v>
      </c>
      <c r="U327" s="40" t="s">
        <v>39</v>
      </c>
      <c r="V327" s="139">
        <v>0.33900000000000002</v>
      </c>
      <c r="W327" s="139">
        <f t="shared" si="91"/>
        <v>1.3560000000000001</v>
      </c>
      <c r="X327" s="139">
        <v>2.5000000000000001E-4</v>
      </c>
      <c r="Y327" s="139">
        <f t="shared" si="92"/>
        <v>1E-3</v>
      </c>
      <c r="Z327" s="139">
        <v>0</v>
      </c>
      <c r="AA327" s="140">
        <f t="shared" si="93"/>
        <v>0</v>
      </c>
      <c r="AR327" s="18" t="s">
        <v>214</v>
      </c>
      <c r="AT327" s="18" t="s">
        <v>150</v>
      </c>
      <c r="AU327" s="18" t="s">
        <v>155</v>
      </c>
      <c r="AY327" s="18" t="s">
        <v>149</v>
      </c>
      <c r="BE327" s="141">
        <f t="shared" si="94"/>
        <v>0</v>
      </c>
      <c r="BF327" s="141">
        <f t="shared" si="95"/>
        <v>21.08</v>
      </c>
      <c r="BG327" s="141">
        <f t="shared" si="96"/>
        <v>0</v>
      </c>
      <c r="BH327" s="141">
        <f t="shared" si="97"/>
        <v>0</v>
      </c>
      <c r="BI327" s="141">
        <f t="shared" si="98"/>
        <v>0</v>
      </c>
      <c r="BJ327" s="18" t="s">
        <v>155</v>
      </c>
      <c r="BK327" s="141">
        <f t="shared" si="99"/>
        <v>21.08</v>
      </c>
      <c r="BL327" s="18" t="s">
        <v>214</v>
      </c>
      <c r="BM327" s="18" t="s">
        <v>825</v>
      </c>
    </row>
    <row r="328" spans="2:65" s="1" customFormat="1" ht="25.5" customHeight="1">
      <c r="B328" s="132"/>
      <c r="C328" s="142" t="s">
        <v>826</v>
      </c>
      <c r="D328" s="142" t="s">
        <v>420</v>
      </c>
      <c r="E328" s="143" t="s">
        <v>827</v>
      </c>
      <c r="F328" s="201" t="s">
        <v>828</v>
      </c>
      <c r="G328" s="201"/>
      <c r="H328" s="201"/>
      <c r="I328" s="201"/>
      <c r="J328" s="144" t="s">
        <v>276</v>
      </c>
      <c r="K328" s="145">
        <v>3.9</v>
      </c>
      <c r="L328" s="202">
        <v>13.53</v>
      </c>
      <c r="M328" s="202"/>
      <c r="N328" s="202">
        <f t="shared" si="90"/>
        <v>52.77</v>
      </c>
      <c r="O328" s="190"/>
      <c r="P328" s="190"/>
      <c r="Q328" s="190"/>
      <c r="R328" s="137"/>
      <c r="T328" s="138" t="s">
        <v>5</v>
      </c>
      <c r="U328" s="40" t="s">
        <v>39</v>
      </c>
      <c r="V328" s="139">
        <v>0</v>
      </c>
      <c r="W328" s="139">
        <f t="shared" si="91"/>
        <v>0</v>
      </c>
      <c r="X328" s="139">
        <v>1.14E-3</v>
      </c>
      <c r="Y328" s="139">
        <f t="shared" si="92"/>
        <v>4.4459999999999994E-3</v>
      </c>
      <c r="Z328" s="139">
        <v>0</v>
      </c>
      <c r="AA328" s="140">
        <f t="shared" si="93"/>
        <v>0</v>
      </c>
      <c r="AR328" s="18" t="s">
        <v>278</v>
      </c>
      <c r="AT328" s="18" t="s">
        <v>420</v>
      </c>
      <c r="AU328" s="18" t="s">
        <v>155</v>
      </c>
      <c r="AY328" s="18" t="s">
        <v>149</v>
      </c>
      <c r="BE328" s="141">
        <f t="shared" si="94"/>
        <v>0</v>
      </c>
      <c r="BF328" s="141">
        <f t="shared" si="95"/>
        <v>52.77</v>
      </c>
      <c r="BG328" s="141">
        <f t="shared" si="96"/>
        <v>0</v>
      </c>
      <c r="BH328" s="141">
        <f t="shared" si="97"/>
        <v>0</v>
      </c>
      <c r="BI328" s="141">
        <f t="shared" si="98"/>
        <v>0</v>
      </c>
      <c r="BJ328" s="18" t="s">
        <v>155</v>
      </c>
      <c r="BK328" s="141">
        <f t="shared" si="99"/>
        <v>52.77</v>
      </c>
      <c r="BL328" s="18" t="s">
        <v>214</v>
      </c>
      <c r="BM328" s="18" t="s">
        <v>829</v>
      </c>
    </row>
    <row r="329" spans="2:65" s="1" customFormat="1" ht="25.5" customHeight="1">
      <c r="B329" s="132"/>
      <c r="C329" s="133" t="s">
        <v>830</v>
      </c>
      <c r="D329" s="133" t="s">
        <v>150</v>
      </c>
      <c r="E329" s="134" t="s">
        <v>831</v>
      </c>
      <c r="F329" s="189" t="s">
        <v>832</v>
      </c>
      <c r="G329" s="189"/>
      <c r="H329" s="189"/>
      <c r="I329" s="189"/>
      <c r="J329" s="135" t="s">
        <v>212</v>
      </c>
      <c r="K329" s="136">
        <v>6</v>
      </c>
      <c r="L329" s="190">
        <v>6.99</v>
      </c>
      <c r="M329" s="190"/>
      <c r="N329" s="190">
        <f t="shared" si="90"/>
        <v>41.94</v>
      </c>
      <c r="O329" s="190"/>
      <c r="P329" s="190"/>
      <c r="Q329" s="190"/>
      <c r="R329" s="137"/>
      <c r="T329" s="138" t="s">
        <v>5</v>
      </c>
      <c r="U329" s="40" t="s">
        <v>39</v>
      </c>
      <c r="V329" s="139">
        <v>0.46200000000000002</v>
      </c>
      <c r="W329" s="139">
        <f t="shared" si="91"/>
        <v>2.7720000000000002</v>
      </c>
      <c r="X329" s="139">
        <v>2.5999999999999998E-4</v>
      </c>
      <c r="Y329" s="139">
        <f t="shared" si="92"/>
        <v>1.5599999999999998E-3</v>
      </c>
      <c r="Z329" s="139">
        <v>0</v>
      </c>
      <c r="AA329" s="140">
        <f t="shared" si="93"/>
        <v>0</v>
      </c>
      <c r="AR329" s="18" t="s">
        <v>214</v>
      </c>
      <c r="AT329" s="18" t="s">
        <v>150</v>
      </c>
      <c r="AU329" s="18" t="s">
        <v>155</v>
      </c>
      <c r="AY329" s="18" t="s">
        <v>149</v>
      </c>
      <c r="BE329" s="141">
        <f t="shared" si="94"/>
        <v>0</v>
      </c>
      <c r="BF329" s="141">
        <f t="shared" si="95"/>
        <v>41.94</v>
      </c>
      <c r="BG329" s="141">
        <f t="shared" si="96"/>
        <v>0</v>
      </c>
      <c r="BH329" s="141">
        <f t="shared" si="97"/>
        <v>0</v>
      </c>
      <c r="BI329" s="141">
        <f t="shared" si="98"/>
        <v>0</v>
      </c>
      <c r="BJ329" s="18" t="s">
        <v>155</v>
      </c>
      <c r="BK329" s="141">
        <f t="shared" si="99"/>
        <v>41.94</v>
      </c>
      <c r="BL329" s="18" t="s">
        <v>214</v>
      </c>
      <c r="BM329" s="18" t="s">
        <v>833</v>
      </c>
    </row>
    <row r="330" spans="2:65" s="1" customFormat="1" ht="25.5" customHeight="1">
      <c r="B330" s="132"/>
      <c r="C330" s="142" t="s">
        <v>834</v>
      </c>
      <c r="D330" s="142" t="s">
        <v>420</v>
      </c>
      <c r="E330" s="143" t="s">
        <v>827</v>
      </c>
      <c r="F330" s="201" t="s">
        <v>828</v>
      </c>
      <c r="G330" s="201"/>
      <c r="H330" s="201"/>
      <c r="I330" s="201"/>
      <c r="J330" s="144" t="s">
        <v>276</v>
      </c>
      <c r="K330" s="145">
        <v>8.4</v>
      </c>
      <c r="L330" s="202">
        <v>12.31</v>
      </c>
      <c r="M330" s="202"/>
      <c r="N330" s="202">
        <f t="shared" si="90"/>
        <v>103.4</v>
      </c>
      <c r="O330" s="190"/>
      <c r="P330" s="190"/>
      <c r="Q330" s="190"/>
      <c r="R330" s="137"/>
      <c r="T330" s="138" t="s">
        <v>5</v>
      </c>
      <c r="U330" s="40" t="s">
        <v>39</v>
      </c>
      <c r="V330" s="139">
        <v>0</v>
      </c>
      <c r="W330" s="139">
        <f t="shared" si="91"/>
        <v>0</v>
      </c>
      <c r="X330" s="139">
        <v>1.14E-3</v>
      </c>
      <c r="Y330" s="139">
        <f t="shared" si="92"/>
        <v>9.5759999999999994E-3</v>
      </c>
      <c r="Z330" s="139">
        <v>0</v>
      </c>
      <c r="AA330" s="140">
        <f t="shared" si="93"/>
        <v>0</v>
      </c>
      <c r="AR330" s="18" t="s">
        <v>278</v>
      </c>
      <c r="AT330" s="18" t="s">
        <v>420</v>
      </c>
      <c r="AU330" s="18" t="s">
        <v>155</v>
      </c>
      <c r="AY330" s="18" t="s">
        <v>149</v>
      </c>
      <c r="BE330" s="141">
        <f t="shared" si="94"/>
        <v>0</v>
      </c>
      <c r="BF330" s="141">
        <f t="shared" si="95"/>
        <v>103.4</v>
      </c>
      <c r="BG330" s="141">
        <f t="shared" si="96"/>
        <v>0</v>
      </c>
      <c r="BH330" s="141">
        <f t="shared" si="97"/>
        <v>0</v>
      </c>
      <c r="BI330" s="141">
        <f t="shared" si="98"/>
        <v>0</v>
      </c>
      <c r="BJ330" s="18" t="s">
        <v>155</v>
      </c>
      <c r="BK330" s="141">
        <f t="shared" si="99"/>
        <v>103.4</v>
      </c>
      <c r="BL330" s="18" t="s">
        <v>214</v>
      </c>
      <c r="BM330" s="18" t="s">
        <v>835</v>
      </c>
    </row>
    <row r="331" spans="2:65" s="1" customFormat="1" ht="16.5" customHeight="1">
      <c r="B331" s="132"/>
      <c r="C331" s="133" t="s">
        <v>836</v>
      </c>
      <c r="D331" s="133" t="s">
        <v>150</v>
      </c>
      <c r="E331" s="134" t="s">
        <v>837</v>
      </c>
      <c r="F331" s="189" t="s">
        <v>838</v>
      </c>
      <c r="G331" s="189"/>
      <c r="H331" s="189"/>
      <c r="I331" s="189"/>
      <c r="J331" s="135" t="s">
        <v>212</v>
      </c>
      <c r="K331" s="136">
        <v>3</v>
      </c>
      <c r="L331" s="190">
        <v>3.05</v>
      </c>
      <c r="M331" s="190"/>
      <c r="N331" s="190">
        <f t="shared" si="90"/>
        <v>9.15</v>
      </c>
      <c r="O331" s="190"/>
      <c r="P331" s="190"/>
      <c r="Q331" s="190"/>
      <c r="R331" s="137"/>
      <c r="T331" s="138" t="s">
        <v>5</v>
      </c>
      <c r="U331" s="40" t="s">
        <v>39</v>
      </c>
      <c r="V331" s="139">
        <v>0.27100000000000002</v>
      </c>
      <c r="W331" s="139">
        <f t="shared" si="91"/>
        <v>0.81300000000000006</v>
      </c>
      <c r="X331" s="139">
        <v>0</v>
      </c>
      <c r="Y331" s="139">
        <f t="shared" si="92"/>
        <v>0</v>
      </c>
      <c r="Z331" s="139">
        <v>0</v>
      </c>
      <c r="AA331" s="140">
        <f t="shared" si="93"/>
        <v>0</v>
      </c>
      <c r="AR331" s="18" t="s">
        <v>214</v>
      </c>
      <c r="AT331" s="18" t="s">
        <v>150</v>
      </c>
      <c r="AU331" s="18" t="s">
        <v>155</v>
      </c>
      <c r="AY331" s="18" t="s">
        <v>149</v>
      </c>
      <c r="BE331" s="141">
        <f t="shared" si="94"/>
        <v>0</v>
      </c>
      <c r="BF331" s="141">
        <f t="shared" si="95"/>
        <v>9.15</v>
      </c>
      <c r="BG331" s="141">
        <f t="shared" si="96"/>
        <v>0</v>
      </c>
      <c r="BH331" s="141">
        <f t="shared" si="97"/>
        <v>0</v>
      </c>
      <c r="BI331" s="141">
        <f t="shared" si="98"/>
        <v>0</v>
      </c>
      <c r="BJ331" s="18" t="s">
        <v>155</v>
      </c>
      <c r="BK331" s="141">
        <f t="shared" si="99"/>
        <v>9.15</v>
      </c>
      <c r="BL331" s="18" t="s">
        <v>214</v>
      </c>
      <c r="BM331" s="18" t="s">
        <v>839</v>
      </c>
    </row>
    <row r="332" spans="2:65" s="1" customFormat="1" ht="16.5" customHeight="1">
      <c r="B332" s="132"/>
      <c r="C332" s="142" t="s">
        <v>840</v>
      </c>
      <c r="D332" s="142" t="s">
        <v>420</v>
      </c>
      <c r="E332" s="143" t="s">
        <v>841</v>
      </c>
      <c r="F332" s="201" t="s">
        <v>842</v>
      </c>
      <c r="G332" s="201"/>
      <c r="H332" s="201"/>
      <c r="I332" s="201"/>
      <c r="J332" s="144" t="s">
        <v>212</v>
      </c>
      <c r="K332" s="145">
        <v>3</v>
      </c>
      <c r="L332" s="202">
        <v>12.72</v>
      </c>
      <c r="M332" s="202"/>
      <c r="N332" s="202">
        <f t="shared" si="90"/>
        <v>38.159999999999997</v>
      </c>
      <c r="O332" s="190"/>
      <c r="P332" s="190"/>
      <c r="Q332" s="190"/>
      <c r="R332" s="137"/>
      <c r="T332" s="138" t="s">
        <v>5</v>
      </c>
      <c r="U332" s="40" t="s">
        <v>39</v>
      </c>
      <c r="V332" s="139">
        <v>0</v>
      </c>
      <c r="W332" s="139">
        <f t="shared" si="91"/>
        <v>0</v>
      </c>
      <c r="X332" s="139">
        <v>8.9999999999999998E-4</v>
      </c>
      <c r="Y332" s="139">
        <f t="shared" si="92"/>
        <v>2.7000000000000001E-3</v>
      </c>
      <c r="Z332" s="139">
        <v>0</v>
      </c>
      <c r="AA332" s="140">
        <f t="shared" si="93"/>
        <v>0</v>
      </c>
      <c r="AR332" s="18" t="s">
        <v>278</v>
      </c>
      <c r="AT332" s="18" t="s">
        <v>420</v>
      </c>
      <c r="AU332" s="18" t="s">
        <v>155</v>
      </c>
      <c r="AY332" s="18" t="s">
        <v>149</v>
      </c>
      <c r="BE332" s="141">
        <f t="shared" si="94"/>
        <v>0</v>
      </c>
      <c r="BF332" s="141">
        <f t="shared" si="95"/>
        <v>38.159999999999997</v>
      </c>
      <c r="BG332" s="141">
        <f t="shared" si="96"/>
        <v>0</v>
      </c>
      <c r="BH332" s="141">
        <f t="shared" si="97"/>
        <v>0</v>
      </c>
      <c r="BI332" s="141">
        <f t="shared" si="98"/>
        <v>0</v>
      </c>
      <c r="BJ332" s="18" t="s">
        <v>155</v>
      </c>
      <c r="BK332" s="141">
        <f t="shared" si="99"/>
        <v>38.159999999999997</v>
      </c>
      <c r="BL332" s="18" t="s">
        <v>214</v>
      </c>
      <c r="BM332" s="18" t="s">
        <v>843</v>
      </c>
    </row>
    <row r="333" spans="2:65" s="1" customFormat="1" ht="38.25" customHeight="1">
      <c r="B333" s="132"/>
      <c r="C333" s="133" t="s">
        <v>844</v>
      </c>
      <c r="D333" s="133" t="s">
        <v>150</v>
      </c>
      <c r="E333" s="134" t="s">
        <v>845</v>
      </c>
      <c r="F333" s="189" t="s">
        <v>846</v>
      </c>
      <c r="G333" s="189"/>
      <c r="H333" s="189"/>
      <c r="I333" s="189"/>
      <c r="J333" s="135" t="s">
        <v>212</v>
      </c>
      <c r="K333" s="136">
        <v>4</v>
      </c>
      <c r="L333" s="190">
        <v>46.42</v>
      </c>
      <c r="M333" s="190"/>
      <c r="N333" s="190">
        <f t="shared" si="90"/>
        <v>185.68</v>
      </c>
      <c r="O333" s="190"/>
      <c r="P333" s="190"/>
      <c r="Q333" s="190"/>
      <c r="R333" s="137"/>
      <c r="T333" s="138" t="s">
        <v>5</v>
      </c>
      <c r="U333" s="40" t="s">
        <v>39</v>
      </c>
      <c r="V333" s="139">
        <v>2.5510000000000002</v>
      </c>
      <c r="W333" s="139">
        <f t="shared" si="91"/>
        <v>10.204000000000001</v>
      </c>
      <c r="X333" s="139">
        <v>4.4999999999999999E-4</v>
      </c>
      <c r="Y333" s="139">
        <f t="shared" si="92"/>
        <v>1.8E-3</v>
      </c>
      <c r="Z333" s="139">
        <v>0</v>
      </c>
      <c r="AA333" s="140">
        <f t="shared" si="93"/>
        <v>0</v>
      </c>
      <c r="AR333" s="18" t="s">
        <v>214</v>
      </c>
      <c r="AT333" s="18" t="s">
        <v>150</v>
      </c>
      <c r="AU333" s="18" t="s">
        <v>155</v>
      </c>
      <c r="AY333" s="18" t="s">
        <v>149</v>
      </c>
      <c r="BE333" s="141">
        <f t="shared" si="94"/>
        <v>0</v>
      </c>
      <c r="BF333" s="141">
        <f t="shared" si="95"/>
        <v>185.68</v>
      </c>
      <c r="BG333" s="141">
        <f t="shared" si="96"/>
        <v>0</v>
      </c>
      <c r="BH333" s="141">
        <f t="shared" si="97"/>
        <v>0</v>
      </c>
      <c r="BI333" s="141">
        <f t="shared" si="98"/>
        <v>0</v>
      </c>
      <c r="BJ333" s="18" t="s">
        <v>155</v>
      </c>
      <c r="BK333" s="141">
        <f t="shared" si="99"/>
        <v>185.68</v>
      </c>
      <c r="BL333" s="18" t="s">
        <v>214</v>
      </c>
      <c r="BM333" s="18" t="s">
        <v>847</v>
      </c>
    </row>
    <row r="334" spans="2:65" s="1" customFormat="1" ht="16.5" customHeight="1">
      <c r="B334" s="132"/>
      <c r="C334" s="142" t="s">
        <v>848</v>
      </c>
      <c r="D334" s="142" t="s">
        <v>420</v>
      </c>
      <c r="E334" s="143" t="s">
        <v>849</v>
      </c>
      <c r="F334" s="201" t="s">
        <v>850</v>
      </c>
      <c r="G334" s="201"/>
      <c r="H334" s="201"/>
      <c r="I334" s="201"/>
      <c r="J334" s="144" t="s">
        <v>212</v>
      </c>
      <c r="K334" s="145">
        <v>4</v>
      </c>
      <c r="L334" s="202">
        <v>128.15</v>
      </c>
      <c r="M334" s="202"/>
      <c r="N334" s="202">
        <f t="shared" si="90"/>
        <v>512.6</v>
      </c>
      <c r="O334" s="190"/>
      <c r="P334" s="190"/>
      <c r="Q334" s="190"/>
      <c r="R334" s="137"/>
      <c r="T334" s="138" t="s">
        <v>5</v>
      </c>
      <c r="U334" s="40" t="s">
        <v>39</v>
      </c>
      <c r="V334" s="139">
        <v>0</v>
      </c>
      <c r="W334" s="139">
        <f t="shared" si="91"/>
        <v>0</v>
      </c>
      <c r="X334" s="139">
        <v>1.7999999999999999E-2</v>
      </c>
      <c r="Y334" s="139">
        <f t="shared" si="92"/>
        <v>7.1999999999999995E-2</v>
      </c>
      <c r="Z334" s="139">
        <v>0</v>
      </c>
      <c r="AA334" s="140">
        <f t="shared" si="93"/>
        <v>0</v>
      </c>
      <c r="AR334" s="18" t="s">
        <v>278</v>
      </c>
      <c r="AT334" s="18" t="s">
        <v>420</v>
      </c>
      <c r="AU334" s="18" t="s">
        <v>155</v>
      </c>
      <c r="AY334" s="18" t="s">
        <v>149</v>
      </c>
      <c r="BE334" s="141">
        <f t="shared" si="94"/>
        <v>0</v>
      </c>
      <c r="BF334" s="141">
        <f t="shared" si="95"/>
        <v>512.6</v>
      </c>
      <c r="BG334" s="141">
        <f t="shared" si="96"/>
        <v>0</v>
      </c>
      <c r="BH334" s="141">
        <f t="shared" si="97"/>
        <v>0</v>
      </c>
      <c r="BI334" s="141">
        <f t="shared" si="98"/>
        <v>0</v>
      </c>
      <c r="BJ334" s="18" t="s">
        <v>155</v>
      </c>
      <c r="BK334" s="141">
        <f t="shared" si="99"/>
        <v>512.6</v>
      </c>
      <c r="BL334" s="18" t="s">
        <v>214</v>
      </c>
      <c r="BM334" s="18" t="s">
        <v>851</v>
      </c>
    </row>
    <row r="335" spans="2:65" s="1" customFormat="1" ht="16.5" customHeight="1">
      <c r="B335" s="132"/>
      <c r="C335" s="133" t="s">
        <v>852</v>
      </c>
      <c r="D335" s="133" t="s">
        <v>150</v>
      </c>
      <c r="E335" s="134" t="s">
        <v>853</v>
      </c>
      <c r="F335" s="189" t="s">
        <v>854</v>
      </c>
      <c r="G335" s="189"/>
      <c r="H335" s="189"/>
      <c r="I335" s="189"/>
      <c r="J335" s="135" t="s">
        <v>329</v>
      </c>
      <c r="K335" s="136">
        <v>1</v>
      </c>
      <c r="L335" s="190">
        <v>657.76</v>
      </c>
      <c r="M335" s="190"/>
      <c r="N335" s="190">
        <f t="shared" si="90"/>
        <v>657.76</v>
      </c>
      <c r="O335" s="190"/>
      <c r="P335" s="190"/>
      <c r="Q335" s="190"/>
      <c r="R335" s="137"/>
      <c r="T335" s="138" t="s">
        <v>5</v>
      </c>
      <c r="U335" s="40" t="s">
        <v>39</v>
      </c>
      <c r="V335" s="139">
        <v>7.0000000000000007E-2</v>
      </c>
      <c r="W335" s="139">
        <f t="shared" si="91"/>
        <v>7.0000000000000007E-2</v>
      </c>
      <c r="X335" s="139">
        <v>0</v>
      </c>
      <c r="Y335" s="139">
        <f t="shared" si="92"/>
        <v>0</v>
      </c>
      <c r="Z335" s="139">
        <v>8.7999999999999995E-2</v>
      </c>
      <c r="AA335" s="140">
        <f t="shared" si="93"/>
        <v>8.7999999999999995E-2</v>
      </c>
      <c r="AR335" s="18" t="s">
        <v>214</v>
      </c>
      <c r="AT335" s="18" t="s">
        <v>150</v>
      </c>
      <c r="AU335" s="18" t="s">
        <v>155</v>
      </c>
      <c r="AY335" s="18" t="s">
        <v>149</v>
      </c>
      <c r="BE335" s="141">
        <f t="shared" si="94"/>
        <v>0</v>
      </c>
      <c r="BF335" s="141">
        <f t="shared" si="95"/>
        <v>657.76</v>
      </c>
      <c r="BG335" s="141">
        <f t="shared" si="96"/>
        <v>0</v>
      </c>
      <c r="BH335" s="141">
        <f t="shared" si="97"/>
        <v>0</v>
      </c>
      <c r="BI335" s="141">
        <f t="shared" si="98"/>
        <v>0</v>
      </c>
      <c r="BJ335" s="18" t="s">
        <v>155</v>
      </c>
      <c r="BK335" s="141">
        <f t="shared" si="99"/>
        <v>657.76</v>
      </c>
      <c r="BL335" s="18" t="s">
        <v>214</v>
      </c>
      <c r="BM335" s="18" t="s">
        <v>855</v>
      </c>
    </row>
    <row r="336" spans="2:65" s="1" customFormat="1" ht="25.5" customHeight="1">
      <c r="B336" s="132"/>
      <c r="C336" s="133" t="s">
        <v>856</v>
      </c>
      <c r="D336" s="133" t="s">
        <v>150</v>
      </c>
      <c r="E336" s="134" t="s">
        <v>857</v>
      </c>
      <c r="F336" s="189" t="s">
        <v>858</v>
      </c>
      <c r="G336" s="189"/>
      <c r="H336" s="189"/>
      <c r="I336" s="189"/>
      <c r="J336" s="135" t="s">
        <v>203</v>
      </c>
      <c r="K336" s="136">
        <v>0.47499999999999998</v>
      </c>
      <c r="L336" s="190">
        <v>21.59</v>
      </c>
      <c r="M336" s="190"/>
      <c r="N336" s="190">
        <f t="shared" si="90"/>
        <v>10.26</v>
      </c>
      <c r="O336" s="190"/>
      <c r="P336" s="190"/>
      <c r="Q336" s="190"/>
      <c r="R336" s="137"/>
      <c r="T336" s="138" t="s">
        <v>5</v>
      </c>
      <c r="U336" s="40" t="s">
        <v>39</v>
      </c>
      <c r="V336" s="139">
        <v>2.133</v>
      </c>
      <c r="W336" s="139">
        <f t="shared" si="91"/>
        <v>1.0131749999999999</v>
      </c>
      <c r="X336" s="139">
        <v>0</v>
      </c>
      <c r="Y336" s="139">
        <f t="shared" si="92"/>
        <v>0</v>
      </c>
      <c r="Z336" s="139">
        <v>0</v>
      </c>
      <c r="AA336" s="140">
        <f t="shared" si="93"/>
        <v>0</v>
      </c>
      <c r="AR336" s="18" t="s">
        <v>214</v>
      </c>
      <c r="AT336" s="18" t="s">
        <v>150</v>
      </c>
      <c r="AU336" s="18" t="s">
        <v>155</v>
      </c>
      <c r="AY336" s="18" t="s">
        <v>149</v>
      </c>
      <c r="BE336" s="141">
        <f t="shared" si="94"/>
        <v>0</v>
      </c>
      <c r="BF336" s="141">
        <f t="shared" si="95"/>
        <v>10.26</v>
      </c>
      <c r="BG336" s="141">
        <f t="shared" si="96"/>
        <v>0</v>
      </c>
      <c r="BH336" s="141">
        <f t="shared" si="97"/>
        <v>0</v>
      </c>
      <c r="BI336" s="141">
        <f t="shared" si="98"/>
        <v>0</v>
      </c>
      <c r="BJ336" s="18" t="s">
        <v>155</v>
      </c>
      <c r="BK336" s="141">
        <f t="shared" si="99"/>
        <v>10.26</v>
      </c>
      <c r="BL336" s="18" t="s">
        <v>214</v>
      </c>
      <c r="BM336" s="18" t="s">
        <v>859</v>
      </c>
    </row>
    <row r="337" spans="2:65" s="9" customFormat="1" ht="29.85" customHeight="1">
      <c r="B337" s="121"/>
      <c r="C337" s="122"/>
      <c r="D337" s="131" t="s">
        <v>126</v>
      </c>
      <c r="E337" s="131"/>
      <c r="F337" s="131"/>
      <c r="G337" s="131"/>
      <c r="H337" s="131"/>
      <c r="I337" s="131"/>
      <c r="J337" s="131"/>
      <c r="K337" s="131"/>
      <c r="L337" s="131"/>
      <c r="M337" s="131"/>
      <c r="N337" s="197">
        <f>BK337</f>
        <v>2427.34</v>
      </c>
      <c r="O337" s="198"/>
      <c r="P337" s="198"/>
      <c r="Q337" s="198"/>
      <c r="R337" s="124"/>
      <c r="T337" s="125"/>
      <c r="U337" s="122"/>
      <c r="V337" s="122"/>
      <c r="W337" s="126">
        <f>SUM(W338:W343)</f>
        <v>55.040381999999994</v>
      </c>
      <c r="X337" s="122"/>
      <c r="Y337" s="126">
        <f>SUM(Y338:Y343)</f>
        <v>8.25352</v>
      </c>
      <c r="Z337" s="122"/>
      <c r="AA337" s="127">
        <f>SUM(AA338:AA343)</f>
        <v>0</v>
      </c>
      <c r="AR337" s="128" t="s">
        <v>155</v>
      </c>
      <c r="AT337" s="129" t="s">
        <v>71</v>
      </c>
      <c r="AU337" s="129" t="s">
        <v>79</v>
      </c>
      <c r="AY337" s="128" t="s">
        <v>149</v>
      </c>
      <c r="BK337" s="130">
        <f>SUM(BK338:BK343)</f>
        <v>2427.34</v>
      </c>
    </row>
    <row r="338" spans="2:65" s="1" customFormat="1" ht="25.5" customHeight="1">
      <c r="B338" s="132"/>
      <c r="C338" s="133" t="s">
        <v>860</v>
      </c>
      <c r="D338" s="133" t="s">
        <v>150</v>
      </c>
      <c r="E338" s="134" t="s">
        <v>861</v>
      </c>
      <c r="F338" s="189" t="s">
        <v>862</v>
      </c>
      <c r="G338" s="189"/>
      <c r="H338" s="189"/>
      <c r="I338" s="189"/>
      <c r="J338" s="135" t="s">
        <v>276</v>
      </c>
      <c r="K338" s="136">
        <v>42</v>
      </c>
      <c r="L338" s="190">
        <v>3.37</v>
      </c>
      <c r="M338" s="190"/>
      <c r="N338" s="190">
        <f t="shared" ref="N338:N343" si="100">ROUND(L338*K338,2)</f>
        <v>141.54</v>
      </c>
      <c r="O338" s="190"/>
      <c r="P338" s="190"/>
      <c r="Q338" s="190"/>
      <c r="R338" s="137"/>
      <c r="T338" s="138" t="s">
        <v>5</v>
      </c>
      <c r="U338" s="40" t="s">
        <v>39</v>
      </c>
      <c r="V338" s="139">
        <v>0.29200999999999999</v>
      </c>
      <c r="W338" s="139">
        <f t="shared" ref="W338:W343" si="101">V338*K338</f>
        <v>12.264419999999999</v>
      </c>
      <c r="X338" s="139">
        <v>6.0000000000000002E-5</v>
      </c>
      <c r="Y338" s="139">
        <f t="shared" ref="Y338:Y343" si="102">X338*K338</f>
        <v>2.5200000000000001E-3</v>
      </c>
      <c r="Z338" s="139">
        <v>0</v>
      </c>
      <c r="AA338" s="140">
        <f t="shared" ref="AA338:AA343" si="103">Z338*K338</f>
        <v>0</v>
      </c>
      <c r="AR338" s="18" t="s">
        <v>214</v>
      </c>
      <c r="AT338" s="18" t="s">
        <v>150</v>
      </c>
      <c r="AU338" s="18" t="s">
        <v>155</v>
      </c>
      <c r="AY338" s="18" t="s">
        <v>149</v>
      </c>
      <c r="BE338" s="141">
        <f t="shared" ref="BE338:BE343" si="104">IF(U338="základná",N338,0)</f>
        <v>0</v>
      </c>
      <c r="BF338" s="141">
        <f t="shared" ref="BF338:BF343" si="105">IF(U338="znížená",N338,0)</f>
        <v>141.54</v>
      </c>
      <c r="BG338" s="141">
        <f t="shared" ref="BG338:BG343" si="106">IF(U338="zákl. prenesená",N338,0)</f>
        <v>0</v>
      </c>
      <c r="BH338" s="141">
        <f t="shared" ref="BH338:BH343" si="107">IF(U338="zníž. prenesená",N338,0)</f>
        <v>0</v>
      </c>
      <c r="BI338" s="141">
        <f t="shared" ref="BI338:BI343" si="108">IF(U338="nulová",N338,0)</f>
        <v>0</v>
      </c>
      <c r="BJ338" s="18" t="s">
        <v>155</v>
      </c>
      <c r="BK338" s="141">
        <f t="shared" ref="BK338:BK343" si="109">ROUND(L338*K338,2)</f>
        <v>141.54</v>
      </c>
      <c r="BL338" s="18" t="s">
        <v>214</v>
      </c>
      <c r="BM338" s="18" t="s">
        <v>863</v>
      </c>
    </row>
    <row r="339" spans="2:65" s="1" customFormat="1" ht="25.5" customHeight="1">
      <c r="B339" s="132"/>
      <c r="C339" s="142" t="s">
        <v>864</v>
      </c>
      <c r="D339" s="142" t="s">
        <v>420</v>
      </c>
      <c r="E339" s="143" t="s">
        <v>865</v>
      </c>
      <c r="F339" s="201" t="s">
        <v>866</v>
      </c>
      <c r="G339" s="201"/>
      <c r="H339" s="201"/>
      <c r="I339" s="201"/>
      <c r="J339" s="144" t="s">
        <v>203</v>
      </c>
      <c r="K339" s="145">
        <v>0.60299999999999998</v>
      </c>
      <c r="L339" s="202">
        <v>955.73</v>
      </c>
      <c r="M339" s="202"/>
      <c r="N339" s="202">
        <f t="shared" si="100"/>
        <v>576.30999999999995</v>
      </c>
      <c r="O339" s="190"/>
      <c r="P339" s="190"/>
      <c r="Q339" s="190"/>
      <c r="R339" s="137"/>
      <c r="T339" s="138" t="s">
        <v>5</v>
      </c>
      <c r="U339" s="40" t="s">
        <v>39</v>
      </c>
      <c r="V339" s="139">
        <v>0</v>
      </c>
      <c r="W339" s="139">
        <f t="shared" si="101"/>
        <v>0</v>
      </c>
      <c r="X339" s="139">
        <v>1</v>
      </c>
      <c r="Y339" s="139">
        <f t="shared" si="102"/>
        <v>0.60299999999999998</v>
      </c>
      <c r="Z339" s="139">
        <v>0</v>
      </c>
      <c r="AA339" s="140">
        <f t="shared" si="103"/>
        <v>0</v>
      </c>
      <c r="AR339" s="18" t="s">
        <v>278</v>
      </c>
      <c r="AT339" s="18" t="s">
        <v>420</v>
      </c>
      <c r="AU339" s="18" t="s">
        <v>155</v>
      </c>
      <c r="AY339" s="18" t="s">
        <v>149</v>
      </c>
      <c r="BE339" s="141">
        <f t="shared" si="104"/>
        <v>0</v>
      </c>
      <c r="BF339" s="141">
        <f t="shared" si="105"/>
        <v>576.30999999999995</v>
      </c>
      <c r="BG339" s="141">
        <f t="shared" si="106"/>
        <v>0</v>
      </c>
      <c r="BH339" s="141">
        <f t="shared" si="107"/>
        <v>0</v>
      </c>
      <c r="BI339" s="141">
        <f t="shared" si="108"/>
        <v>0</v>
      </c>
      <c r="BJ339" s="18" t="s">
        <v>155</v>
      </c>
      <c r="BK339" s="141">
        <f t="shared" si="109"/>
        <v>576.30999999999995</v>
      </c>
      <c r="BL339" s="18" t="s">
        <v>214</v>
      </c>
      <c r="BM339" s="18" t="s">
        <v>867</v>
      </c>
    </row>
    <row r="340" spans="2:65" s="1" customFormat="1" ht="25.5" customHeight="1">
      <c r="B340" s="132"/>
      <c r="C340" s="142" t="s">
        <v>868</v>
      </c>
      <c r="D340" s="142" t="s">
        <v>420</v>
      </c>
      <c r="E340" s="143" t="s">
        <v>869</v>
      </c>
      <c r="F340" s="201" t="s">
        <v>870</v>
      </c>
      <c r="G340" s="201"/>
      <c r="H340" s="201"/>
      <c r="I340" s="201"/>
      <c r="J340" s="144" t="s">
        <v>203</v>
      </c>
      <c r="K340" s="145">
        <v>0.64800000000000002</v>
      </c>
      <c r="L340" s="202">
        <v>1002.19</v>
      </c>
      <c r="M340" s="202"/>
      <c r="N340" s="202">
        <f t="shared" si="100"/>
        <v>649.41999999999996</v>
      </c>
      <c r="O340" s="190"/>
      <c r="P340" s="190"/>
      <c r="Q340" s="190"/>
      <c r="R340" s="137"/>
      <c r="T340" s="138" t="s">
        <v>5</v>
      </c>
      <c r="U340" s="40" t="s">
        <v>39</v>
      </c>
      <c r="V340" s="139">
        <v>0</v>
      </c>
      <c r="W340" s="139">
        <f t="shared" si="101"/>
        <v>0</v>
      </c>
      <c r="X340" s="139">
        <v>1</v>
      </c>
      <c r="Y340" s="139">
        <f t="shared" si="102"/>
        <v>0.64800000000000002</v>
      </c>
      <c r="Z340" s="139">
        <v>0</v>
      </c>
      <c r="AA340" s="140">
        <f t="shared" si="103"/>
        <v>0</v>
      </c>
      <c r="AR340" s="18" t="s">
        <v>278</v>
      </c>
      <c r="AT340" s="18" t="s">
        <v>420</v>
      </c>
      <c r="AU340" s="18" t="s">
        <v>155</v>
      </c>
      <c r="AY340" s="18" t="s">
        <v>149</v>
      </c>
      <c r="BE340" s="141">
        <f t="shared" si="104"/>
        <v>0</v>
      </c>
      <c r="BF340" s="141">
        <f t="shared" si="105"/>
        <v>649.41999999999996</v>
      </c>
      <c r="BG340" s="141">
        <f t="shared" si="106"/>
        <v>0</v>
      </c>
      <c r="BH340" s="141">
        <f t="shared" si="107"/>
        <v>0</v>
      </c>
      <c r="BI340" s="141">
        <f t="shared" si="108"/>
        <v>0</v>
      </c>
      <c r="BJ340" s="18" t="s">
        <v>155</v>
      </c>
      <c r="BK340" s="141">
        <f t="shared" si="109"/>
        <v>649.41999999999996</v>
      </c>
      <c r="BL340" s="18" t="s">
        <v>214</v>
      </c>
      <c r="BM340" s="18" t="s">
        <v>871</v>
      </c>
    </row>
    <row r="341" spans="2:65" s="1" customFormat="1" ht="25.5" customHeight="1">
      <c r="B341" s="132"/>
      <c r="C341" s="142" t="s">
        <v>872</v>
      </c>
      <c r="D341" s="142" t="s">
        <v>420</v>
      </c>
      <c r="E341" s="143" t="s">
        <v>873</v>
      </c>
      <c r="F341" s="201" t="s">
        <v>874</v>
      </c>
      <c r="G341" s="201"/>
      <c r="H341" s="201"/>
      <c r="I341" s="201"/>
      <c r="J341" s="144" t="s">
        <v>212</v>
      </c>
      <c r="K341" s="145">
        <v>7</v>
      </c>
      <c r="L341" s="202">
        <v>88.2</v>
      </c>
      <c r="M341" s="202"/>
      <c r="N341" s="202">
        <f t="shared" si="100"/>
        <v>617.4</v>
      </c>
      <c r="O341" s="190"/>
      <c r="P341" s="190"/>
      <c r="Q341" s="190"/>
      <c r="R341" s="137"/>
      <c r="T341" s="138" t="s">
        <v>5</v>
      </c>
      <c r="U341" s="40" t="s">
        <v>39</v>
      </c>
      <c r="V341" s="139">
        <v>0</v>
      </c>
      <c r="W341" s="139">
        <f t="shared" si="101"/>
        <v>0</v>
      </c>
      <c r="X341" s="139">
        <v>1</v>
      </c>
      <c r="Y341" s="139">
        <f t="shared" si="102"/>
        <v>7</v>
      </c>
      <c r="Z341" s="139">
        <v>0</v>
      </c>
      <c r="AA341" s="140">
        <f t="shared" si="103"/>
        <v>0</v>
      </c>
      <c r="AR341" s="18" t="s">
        <v>278</v>
      </c>
      <c r="AT341" s="18" t="s">
        <v>420</v>
      </c>
      <c r="AU341" s="18" t="s">
        <v>155</v>
      </c>
      <c r="AY341" s="18" t="s">
        <v>149</v>
      </c>
      <c r="BE341" s="141">
        <f t="shared" si="104"/>
        <v>0</v>
      </c>
      <c r="BF341" s="141">
        <f t="shared" si="105"/>
        <v>617.4</v>
      </c>
      <c r="BG341" s="141">
        <f t="shared" si="106"/>
        <v>0</v>
      </c>
      <c r="BH341" s="141">
        <f t="shared" si="107"/>
        <v>0</v>
      </c>
      <c r="BI341" s="141">
        <f t="shared" si="108"/>
        <v>0</v>
      </c>
      <c r="BJ341" s="18" t="s">
        <v>155</v>
      </c>
      <c r="BK341" s="141">
        <f t="shared" si="109"/>
        <v>617.4</v>
      </c>
      <c r="BL341" s="18" t="s">
        <v>214</v>
      </c>
      <c r="BM341" s="18" t="s">
        <v>875</v>
      </c>
    </row>
    <row r="342" spans="2:65" s="1" customFormat="1" ht="25.5" customHeight="1">
      <c r="B342" s="132"/>
      <c r="C342" s="133" t="s">
        <v>876</v>
      </c>
      <c r="D342" s="133" t="s">
        <v>150</v>
      </c>
      <c r="E342" s="134" t="s">
        <v>877</v>
      </c>
      <c r="F342" s="189" t="s">
        <v>878</v>
      </c>
      <c r="G342" s="189"/>
      <c r="H342" s="189"/>
      <c r="I342" s="189"/>
      <c r="J342" s="135" t="s">
        <v>212</v>
      </c>
      <c r="K342" s="136">
        <v>1</v>
      </c>
      <c r="L342" s="190">
        <v>208.59</v>
      </c>
      <c r="M342" s="190"/>
      <c r="N342" s="190">
        <f t="shared" si="100"/>
        <v>208.59</v>
      </c>
      <c r="O342" s="190"/>
      <c r="P342" s="190"/>
      <c r="Q342" s="190"/>
      <c r="R342" s="137"/>
      <c r="T342" s="138" t="s">
        <v>5</v>
      </c>
      <c r="U342" s="40" t="s">
        <v>39</v>
      </c>
      <c r="V342" s="139">
        <v>15.513</v>
      </c>
      <c r="W342" s="139">
        <f t="shared" si="101"/>
        <v>15.513</v>
      </c>
      <c r="X342" s="139">
        <v>0</v>
      </c>
      <c r="Y342" s="139">
        <f t="shared" si="102"/>
        <v>0</v>
      </c>
      <c r="Z342" s="139">
        <v>0</v>
      </c>
      <c r="AA342" s="140">
        <f t="shared" si="103"/>
        <v>0</v>
      </c>
      <c r="AR342" s="18" t="s">
        <v>214</v>
      </c>
      <c r="AT342" s="18" t="s">
        <v>150</v>
      </c>
      <c r="AU342" s="18" t="s">
        <v>155</v>
      </c>
      <c r="AY342" s="18" t="s">
        <v>149</v>
      </c>
      <c r="BE342" s="141">
        <f t="shared" si="104"/>
        <v>0</v>
      </c>
      <c r="BF342" s="141">
        <f t="shared" si="105"/>
        <v>208.59</v>
      </c>
      <c r="BG342" s="141">
        <f t="shared" si="106"/>
        <v>0</v>
      </c>
      <c r="BH342" s="141">
        <f t="shared" si="107"/>
        <v>0</v>
      </c>
      <c r="BI342" s="141">
        <f t="shared" si="108"/>
        <v>0</v>
      </c>
      <c r="BJ342" s="18" t="s">
        <v>155</v>
      </c>
      <c r="BK342" s="141">
        <f t="shared" si="109"/>
        <v>208.59</v>
      </c>
      <c r="BL342" s="18" t="s">
        <v>214</v>
      </c>
      <c r="BM342" s="18" t="s">
        <v>879</v>
      </c>
    </row>
    <row r="343" spans="2:65" s="1" customFormat="1" ht="38.25" customHeight="1">
      <c r="B343" s="132"/>
      <c r="C343" s="133" t="s">
        <v>880</v>
      </c>
      <c r="D343" s="133" t="s">
        <v>150</v>
      </c>
      <c r="E343" s="134" t="s">
        <v>881</v>
      </c>
      <c r="F343" s="189" t="s">
        <v>882</v>
      </c>
      <c r="G343" s="189"/>
      <c r="H343" s="189"/>
      <c r="I343" s="189"/>
      <c r="J343" s="135" t="s">
        <v>203</v>
      </c>
      <c r="K343" s="136">
        <v>8.2539999999999996</v>
      </c>
      <c r="L343" s="190">
        <v>28.36</v>
      </c>
      <c r="M343" s="190"/>
      <c r="N343" s="190">
        <f t="shared" si="100"/>
        <v>234.08</v>
      </c>
      <c r="O343" s="190"/>
      <c r="P343" s="190"/>
      <c r="Q343" s="190"/>
      <c r="R343" s="137"/>
      <c r="T343" s="138" t="s">
        <v>5</v>
      </c>
      <c r="U343" s="40" t="s">
        <v>39</v>
      </c>
      <c r="V343" s="139">
        <v>3.3029999999999999</v>
      </c>
      <c r="W343" s="139">
        <f t="shared" si="101"/>
        <v>27.262961999999998</v>
      </c>
      <c r="X343" s="139">
        <v>0</v>
      </c>
      <c r="Y343" s="139">
        <f t="shared" si="102"/>
        <v>0</v>
      </c>
      <c r="Z343" s="139">
        <v>0</v>
      </c>
      <c r="AA343" s="140">
        <f t="shared" si="103"/>
        <v>0</v>
      </c>
      <c r="AR343" s="18" t="s">
        <v>214</v>
      </c>
      <c r="AT343" s="18" t="s">
        <v>150</v>
      </c>
      <c r="AU343" s="18" t="s">
        <v>155</v>
      </c>
      <c r="AY343" s="18" t="s">
        <v>149</v>
      </c>
      <c r="BE343" s="141">
        <f t="shared" si="104"/>
        <v>0</v>
      </c>
      <c r="BF343" s="141">
        <f t="shared" si="105"/>
        <v>234.08</v>
      </c>
      <c r="BG343" s="141">
        <f t="shared" si="106"/>
        <v>0</v>
      </c>
      <c r="BH343" s="141">
        <f t="shared" si="107"/>
        <v>0</v>
      </c>
      <c r="BI343" s="141">
        <f t="shared" si="108"/>
        <v>0</v>
      </c>
      <c r="BJ343" s="18" t="s">
        <v>155</v>
      </c>
      <c r="BK343" s="141">
        <f t="shared" si="109"/>
        <v>234.08</v>
      </c>
      <c r="BL343" s="18" t="s">
        <v>214</v>
      </c>
      <c r="BM343" s="18" t="s">
        <v>883</v>
      </c>
    </row>
    <row r="344" spans="2:65" s="9" customFormat="1" ht="29.85" customHeight="1">
      <c r="B344" s="121"/>
      <c r="C344" s="122"/>
      <c r="D344" s="131" t="s">
        <v>127</v>
      </c>
      <c r="E344" s="131"/>
      <c r="F344" s="131"/>
      <c r="G344" s="131"/>
      <c r="H344" s="131"/>
      <c r="I344" s="131"/>
      <c r="J344" s="131"/>
      <c r="K344" s="131"/>
      <c r="L344" s="131"/>
      <c r="M344" s="131"/>
      <c r="N344" s="197">
        <f>BK344</f>
        <v>1676.7299999999998</v>
      </c>
      <c r="O344" s="198"/>
      <c r="P344" s="198"/>
      <c r="Q344" s="198"/>
      <c r="R344" s="124"/>
      <c r="T344" s="125"/>
      <c r="U344" s="122"/>
      <c r="V344" s="122"/>
      <c r="W344" s="126">
        <f>SUM(W345:W350)</f>
        <v>30.726886799999999</v>
      </c>
      <c r="X344" s="122"/>
      <c r="Y344" s="126">
        <f>SUM(Y345:Y350)</f>
        <v>0.30666655199999998</v>
      </c>
      <c r="Z344" s="122"/>
      <c r="AA344" s="127">
        <f>SUM(AA345:AA350)</f>
        <v>0</v>
      </c>
      <c r="AR344" s="128" t="s">
        <v>155</v>
      </c>
      <c r="AT344" s="129" t="s">
        <v>71</v>
      </c>
      <c r="AU344" s="129" t="s">
        <v>79</v>
      </c>
      <c r="AY344" s="128" t="s">
        <v>149</v>
      </c>
      <c r="BK344" s="130">
        <f>SUM(BK345:BK350)</f>
        <v>1676.7299999999998</v>
      </c>
    </row>
    <row r="345" spans="2:65" s="1" customFormat="1" ht="25.5" customHeight="1">
      <c r="B345" s="132"/>
      <c r="C345" s="133" t="s">
        <v>884</v>
      </c>
      <c r="D345" s="133" t="s">
        <v>150</v>
      </c>
      <c r="E345" s="134" t="s">
        <v>885</v>
      </c>
      <c r="F345" s="189" t="s">
        <v>886</v>
      </c>
      <c r="G345" s="189"/>
      <c r="H345" s="189"/>
      <c r="I345" s="189"/>
      <c r="J345" s="135" t="s">
        <v>276</v>
      </c>
      <c r="K345" s="136">
        <v>25.38</v>
      </c>
      <c r="L345" s="190">
        <v>14.07</v>
      </c>
      <c r="M345" s="190"/>
      <c r="N345" s="190">
        <f t="shared" ref="N345:N350" si="110">ROUND(L345*K345,2)</f>
        <v>357.1</v>
      </c>
      <c r="O345" s="190"/>
      <c r="P345" s="190"/>
      <c r="Q345" s="190"/>
      <c r="R345" s="137"/>
      <c r="T345" s="138" t="s">
        <v>5</v>
      </c>
      <c r="U345" s="40" t="s">
        <v>39</v>
      </c>
      <c r="V345" s="139">
        <v>0.12756000000000001</v>
      </c>
      <c r="W345" s="139">
        <f t="shared" ref="W345:W350" si="111">V345*K345</f>
        <v>3.2374727999999999</v>
      </c>
      <c r="X345" s="139">
        <v>3.9173999999999997E-3</v>
      </c>
      <c r="Y345" s="139">
        <f t="shared" ref="Y345:Y350" si="112">X345*K345</f>
        <v>9.9423611999999995E-2</v>
      </c>
      <c r="Z345" s="139">
        <v>0</v>
      </c>
      <c r="AA345" s="140">
        <f t="shared" ref="AA345:AA350" si="113">Z345*K345</f>
        <v>0</v>
      </c>
      <c r="AR345" s="18" t="s">
        <v>214</v>
      </c>
      <c r="AT345" s="18" t="s">
        <v>150</v>
      </c>
      <c r="AU345" s="18" t="s">
        <v>155</v>
      </c>
      <c r="AY345" s="18" t="s">
        <v>149</v>
      </c>
      <c r="BE345" s="141">
        <f t="shared" ref="BE345:BE350" si="114">IF(U345="základná",N345,0)</f>
        <v>0</v>
      </c>
      <c r="BF345" s="141">
        <f t="shared" ref="BF345:BF350" si="115">IF(U345="znížená",N345,0)</f>
        <v>357.1</v>
      </c>
      <c r="BG345" s="141">
        <f t="shared" ref="BG345:BG350" si="116">IF(U345="zákl. prenesená",N345,0)</f>
        <v>0</v>
      </c>
      <c r="BH345" s="141">
        <f t="shared" ref="BH345:BH350" si="117">IF(U345="zníž. prenesená",N345,0)</f>
        <v>0</v>
      </c>
      <c r="BI345" s="141">
        <f t="shared" ref="BI345:BI350" si="118">IF(U345="nulová",N345,0)</f>
        <v>0</v>
      </c>
      <c r="BJ345" s="18" t="s">
        <v>155</v>
      </c>
      <c r="BK345" s="141">
        <f t="shared" ref="BK345:BK350" si="119">ROUND(L345*K345,2)</f>
        <v>357.1</v>
      </c>
      <c r="BL345" s="18" t="s">
        <v>214</v>
      </c>
      <c r="BM345" s="18" t="s">
        <v>887</v>
      </c>
    </row>
    <row r="346" spans="2:65" s="1" customFormat="1" ht="16.5" customHeight="1">
      <c r="B346" s="132"/>
      <c r="C346" s="142" t="s">
        <v>888</v>
      </c>
      <c r="D346" s="142" t="s">
        <v>420</v>
      </c>
      <c r="E346" s="143" t="s">
        <v>889</v>
      </c>
      <c r="F346" s="201" t="s">
        <v>890</v>
      </c>
      <c r="G346" s="201"/>
      <c r="H346" s="201"/>
      <c r="I346" s="201"/>
      <c r="J346" s="144" t="s">
        <v>182</v>
      </c>
      <c r="K346" s="145">
        <v>2.2330000000000001</v>
      </c>
      <c r="L346" s="202">
        <v>16.47</v>
      </c>
      <c r="M346" s="202"/>
      <c r="N346" s="202">
        <f t="shared" si="110"/>
        <v>36.78</v>
      </c>
      <c r="O346" s="190"/>
      <c r="P346" s="190"/>
      <c r="Q346" s="190"/>
      <c r="R346" s="137"/>
      <c r="T346" s="138" t="s">
        <v>5</v>
      </c>
      <c r="U346" s="40" t="s">
        <v>39</v>
      </c>
      <c r="V346" s="139">
        <v>0</v>
      </c>
      <c r="W346" s="139">
        <f t="shared" si="111"/>
        <v>0</v>
      </c>
      <c r="X346" s="139">
        <v>7.5000000000000002E-4</v>
      </c>
      <c r="Y346" s="139">
        <f t="shared" si="112"/>
        <v>1.67475E-3</v>
      </c>
      <c r="Z346" s="139">
        <v>0</v>
      </c>
      <c r="AA346" s="140">
        <f t="shared" si="113"/>
        <v>0</v>
      </c>
      <c r="AR346" s="18" t="s">
        <v>278</v>
      </c>
      <c r="AT346" s="18" t="s">
        <v>420</v>
      </c>
      <c r="AU346" s="18" t="s">
        <v>155</v>
      </c>
      <c r="AY346" s="18" t="s">
        <v>149</v>
      </c>
      <c r="BE346" s="141">
        <f t="shared" si="114"/>
        <v>0</v>
      </c>
      <c r="BF346" s="141">
        <f t="shared" si="115"/>
        <v>36.78</v>
      </c>
      <c r="BG346" s="141">
        <f t="shared" si="116"/>
        <v>0</v>
      </c>
      <c r="BH346" s="141">
        <f t="shared" si="117"/>
        <v>0</v>
      </c>
      <c r="BI346" s="141">
        <f t="shared" si="118"/>
        <v>0</v>
      </c>
      <c r="BJ346" s="18" t="s">
        <v>155</v>
      </c>
      <c r="BK346" s="141">
        <f t="shared" si="119"/>
        <v>36.78</v>
      </c>
      <c r="BL346" s="18" t="s">
        <v>214</v>
      </c>
      <c r="BM346" s="18" t="s">
        <v>891</v>
      </c>
    </row>
    <row r="347" spans="2:65" s="1" customFormat="1" ht="25.5" customHeight="1">
      <c r="B347" s="132"/>
      <c r="C347" s="133" t="s">
        <v>892</v>
      </c>
      <c r="D347" s="133" t="s">
        <v>150</v>
      </c>
      <c r="E347" s="134" t="s">
        <v>893</v>
      </c>
      <c r="F347" s="189" t="s">
        <v>894</v>
      </c>
      <c r="G347" s="189"/>
      <c r="H347" s="189"/>
      <c r="I347" s="189"/>
      <c r="J347" s="135" t="s">
        <v>182</v>
      </c>
      <c r="K347" s="136">
        <v>38.567999999999998</v>
      </c>
      <c r="L347" s="190">
        <v>11.99</v>
      </c>
      <c r="M347" s="190"/>
      <c r="N347" s="190">
        <f t="shared" si="110"/>
        <v>462.43</v>
      </c>
      <c r="O347" s="190"/>
      <c r="P347" s="190"/>
      <c r="Q347" s="190"/>
      <c r="R347" s="137"/>
      <c r="T347" s="138" t="s">
        <v>5</v>
      </c>
      <c r="U347" s="40" t="s">
        <v>39</v>
      </c>
      <c r="V347" s="139">
        <v>0.7</v>
      </c>
      <c r="W347" s="139">
        <f t="shared" si="111"/>
        <v>26.997599999999998</v>
      </c>
      <c r="X347" s="139">
        <v>4.3299999999999996E-3</v>
      </c>
      <c r="Y347" s="139">
        <f t="shared" si="112"/>
        <v>0.16699943999999997</v>
      </c>
      <c r="Z347" s="139">
        <v>0</v>
      </c>
      <c r="AA347" s="140">
        <f t="shared" si="113"/>
        <v>0</v>
      </c>
      <c r="AR347" s="18" t="s">
        <v>214</v>
      </c>
      <c r="AT347" s="18" t="s">
        <v>150</v>
      </c>
      <c r="AU347" s="18" t="s">
        <v>155</v>
      </c>
      <c r="AY347" s="18" t="s">
        <v>149</v>
      </c>
      <c r="BE347" s="141">
        <f t="shared" si="114"/>
        <v>0</v>
      </c>
      <c r="BF347" s="141">
        <f t="shared" si="115"/>
        <v>462.43</v>
      </c>
      <c r="BG347" s="141">
        <f t="shared" si="116"/>
        <v>0</v>
      </c>
      <c r="BH347" s="141">
        <f t="shared" si="117"/>
        <v>0</v>
      </c>
      <c r="BI347" s="141">
        <f t="shared" si="118"/>
        <v>0</v>
      </c>
      <c r="BJ347" s="18" t="s">
        <v>155</v>
      </c>
      <c r="BK347" s="141">
        <f t="shared" si="119"/>
        <v>462.43</v>
      </c>
      <c r="BL347" s="18" t="s">
        <v>214</v>
      </c>
      <c r="BM347" s="18" t="s">
        <v>895</v>
      </c>
    </row>
    <row r="348" spans="2:65" s="1" customFormat="1" ht="16.5" customHeight="1">
      <c r="B348" s="132"/>
      <c r="C348" s="142" t="s">
        <v>896</v>
      </c>
      <c r="D348" s="142" t="s">
        <v>420</v>
      </c>
      <c r="E348" s="143" t="s">
        <v>889</v>
      </c>
      <c r="F348" s="201" t="s">
        <v>890</v>
      </c>
      <c r="G348" s="201"/>
      <c r="H348" s="201"/>
      <c r="I348" s="201"/>
      <c r="J348" s="144" t="s">
        <v>182</v>
      </c>
      <c r="K348" s="145">
        <v>42.424999999999997</v>
      </c>
      <c r="L348" s="202">
        <v>18.23</v>
      </c>
      <c r="M348" s="202"/>
      <c r="N348" s="202">
        <f t="shared" si="110"/>
        <v>773.41</v>
      </c>
      <c r="O348" s="190"/>
      <c r="P348" s="190"/>
      <c r="Q348" s="190"/>
      <c r="R348" s="137"/>
      <c r="T348" s="138" t="s">
        <v>5</v>
      </c>
      <c r="U348" s="40" t="s">
        <v>39</v>
      </c>
      <c r="V348" s="139">
        <v>0</v>
      </c>
      <c r="W348" s="139">
        <f t="shared" si="111"/>
        <v>0</v>
      </c>
      <c r="X348" s="139">
        <v>7.5000000000000002E-4</v>
      </c>
      <c r="Y348" s="139">
        <f t="shared" si="112"/>
        <v>3.181875E-2</v>
      </c>
      <c r="Z348" s="139">
        <v>0</v>
      </c>
      <c r="AA348" s="140">
        <f t="shared" si="113"/>
        <v>0</v>
      </c>
      <c r="AR348" s="18" t="s">
        <v>278</v>
      </c>
      <c r="AT348" s="18" t="s">
        <v>420</v>
      </c>
      <c r="AU348" s="18" t="s">
        <v>155</v>
      </c>
      <c r="AY348" s="18" t="s">
        <v>149</v>
      </c>
      <c r="BE348" s="141">
        <f t="shared" si="114"/>
        <v>0</v>
      </c>
      <c r="BF348" s="141">
        <f t="shared" si="115"/>
        <v>773.41</v>
      </c>
      <c r="BG348" s="141">
        <f t="shared" si="116"/>
        <v>0</v>
      </c>
      <c r="BH348" s="141">
        <f t="shared" si="117"/>
        <v>0</v>
      </c>
      <c r="BI348" s="141">
        <f t="shared" si="118"/>
        <v>0</v>
      </c>
      <c r="BJ348" s="18" t="s">
        <v>155</v>
      </c>
      <c r="BK348" s="141">
        <f t="shared" si="119"/>
        <v>773.41</v>
      </c>
      <c r="BL348" s="18" t="s">
        <v>214</v>
      </c>
      <c r="BM348" s="18" t="s">
        <v>897</v>
      </c>
    </row>
    <row r="349" spans="2:65" s="1" customFormat="1" ht="16.5" customHeight="1">
      <c r="B349" s="132"/>
      <c r="C349" s="142" t="s">
        <v>898</v>
      </c>
      <c r="D349" s="142" t="s">
        <v>420</v>
      </c>
      <c r="E349" s="143" t="s">
        <v>899</v>
      </c>
      <c r="F349" s="201" t="s">
        <v>900</v>
      </c>
      <c r="G349" s="201"/>
      <c r="H349" s="201"/>
      <c r="I349" s="201"/>
      <c r="J349" s="144" t="s">
        <v>212</v>
      </c>
      <c r="K349" s="145">
        <v>9</v>
      </c>
      <c r="L349" s="202">
        <v>4.6500000000000004</v>
      </c>
      <c r="M349" s="202"/>
      <c r="N349" s="202">
        <f t="shared" si="110"/>
        <v>41.85</v>
      </c>
      <c r="O349" s="190"/>
      <c r="P349" s="190"/>
      <c r="Q349" s="190"/>
      <c r="R349" s="137"/>
      <c r="T349" s="138" t="s">
        <v>5</v>
      </c>
      <c r="U349" s="40" t="s">
        <v>39</v>
      </c>
      <c r="V349" s="139">
        <v>0</v>
      </c>
      <c r="W349" s="139">
        <f t="shared" si="111"/>
        <v>0</v>
      </c>
      <c r="X349" s="139">
        <v>7.5000000000000002E-4</v>
      </c>
      <c r="Y349" s="139">
        <f t="shared" si="112"/>
        <v>6.7499999999999999E-3</v>
      </c>
      <c r="Z349" s="139">
        <v>0</v>
      </c>
      <c r="AA349" s="140">
        <f t="shared" si="113"/>
        <v>0</v>
      </c>
      <c r="AR349" s="18" t="s">
        <v>278</v>
      </c>
      <c r="AT349" s="18" t="s">
        <v>420</v>
      </c>
      <c r="AU349" s="18" t="s">
        <v>155</v>
      </c>
      <c r="AY349" s="18" t="s">
        <v>149</v>
      </c>
      <c r="BE349" s="141">
        <f t="shared" si="114"/>
        <v>0</v>
      </c>
      <c r="BF349" s="141">
        <f t="shared" si="115"/>
        <v>41.85</v>
      </c>
      <c r="BG349" s="141">
        <f t="shared" si="116"/>
        <v>0</v>
      </c>
      <c r="BH349" s="141">
        <f t="shared" si="117"/>
        <v>0</v>
      </c>
      <c r="BI349" s="141">
        <f t="shared" si="118"/>
        <v>0</v>
      </c>
      <c r="BJ349" s="18" t="s">
        <v>155</v>
      </c>
      <c r="BK349" s="141">
        <f t="shared" si="119"/>
        <v>41.85</v>
      </c>
      <c r="BL349" s="18" t="s">
        <v>214</v>
      </c>
      <c r="BM349" s="18" t="s">
        <v>901</v>
      </c>
    </row>
    <row r="350" spans="2:65" s="1" customFormat="1" ht="25.5" customHeight="1">
      <c r="B350" s="132"/>
      <c r="C350" s="133" t="s">
        <v>902</v>
      </c>
      <c r="D350" s="133" t="s">
        <v>150</v>
      </c>
      <c r="E350" s="134" t="s">
        <v>903</v>
      </c>
      <c r="F350" s="189" t="s">
        <v>904</v>
      </c>
      <c r="G350" s="189"/>
      <c r="H350" s="189"/>
      <c r="I350" s="189"/>
      <c r="J350" s="135" t="s">
        <v>203</v>
      </c>
      <c r="K350" s="136">
        <v>0.307</v>
      </c>
      <c r="L350" s="190">
        <v>16.8</v>
      </c>
      <c r="M350" s="190"/>
      <c r="N350" s="190">
        <f t="shared" si="110"/>
        <v>5.16</v>
      </c>
      <c r="O350" s="190"/>
      <c r="P350" s="190"/>
      <c r="Q350" s="190"/>
      <c r="R350" s="137"/>
      <c r="T350" s="138" t="s">
        <v>5</v>
      </c>
      <c r="U350" s="40" t="s">
        <v>39</v>
      </c>
      <c r="V350" s="139">
        <v>1.6020000000000001</v>
      </c>
      <c r="W350" s="139">
        <f t="shared" si="111"/>
        <v>0.49181400000000003</v>
      </c>
      <c r="X350" s="139">
        <v>0</v>
      </c>
      <c r="Y350" s="139">
        <f t="shared" si="112"/>
        <v>0</v>
      </c>
      <c r="Z350" s="139">
        <v>0</v>
      </c>
      <c r="AA350" s="140">
        <f t="shared" si="113"/>
        <v>0</v>
      </c>
      <c r="AR350" s="18" t="s">
        <v>214</v>
      </c>
      <c r="AT350" s="18" t="s">
        <v>150</v>
      </c>
      <c r="AU350" s="18" t="s">
        <v>155</v>
      </c>
      <c r="AY350" s="18" t="s">
        <v>149</v>
      </c>
      <c r="BE350" s="141">
        <f t="shared" si="114"/>
        <v>0</v>
      </c>
      <c r="BF350" s="141">
        <f t="shared" si="115"/>
        <v>5.16</v>
      </c>
      <c r="BG350" s="141">
        <f t="shared" si="116"/>
        <v>0</v>
      </c>
      <c r="BH350" s="141">
        <f t="shared" si="117"/>
        <v>0</v>
      </c>
      <c r="BI350" s="141">
        <f t="shared" si="118"/>
        <v>0</v>
      </c>
      <c r="BJ350" s="18" t="s">
        <v>155</v>
      </c>
      <c r="BK350" s="141">
        <f t="shared" si="119"/>
        <v>5.16</v>
      </c>
      <c r="BL350" s="18" t="s">
        <v>214</v>
      </c>
      <c r="BM350" s="18" t="s">
        <v>905</v>
      </c>
    </row>
    <row r="351" spans="2:65" s="9" customFormat="1" ht="29.85" customHeight="1">
      <c r="B351" s="121"/>
      <c r="C351" s="122"/>
      <c r="D351" s="131" t="s">
        <v>128</v>
      </c>
      <c r="E351" s="131"/>
      <c r="F351" s="131"/>
      <c r="G351" s="131"/>
      <c r="H351" s="131"/>
      <c r="I351" s="131"/>
      <c r="J351" s="131"/>
      <c r="K351" s="131"/>
      <c r="L351" s="131"/>
      <c r="M351" s="131"/>
      <c r="N351" s="197">
        <f>BK351</f>
        <v>6182.3600000000006</v>
      </c>
      <c r="O351" s="198"/>
      <c r="P351" s="198"/>
      <c r="Q351" s="198"/>
      <c r="R351" s="124"/>
      <c r="T351" s="125"/>
      <c r="U351" s="122"/>
      <c r="V351" s="122"/>
      <c r="W351" s="126">
        <f>SUM(W352:W357)</f>
        <v>33.773151999999996</v>
      </c>
      <c r="X351" s="122"/>
      <c r="Y351" s="126">
        <f>SUM(Y352:Y357)</f>
        <v>0.61957260000000003</v>
      </c>
      <c r="Z351" s="122"/>
      <c r="AA351" s="127">
        <f>SUM(AA352:AA357)</f>
        <v>3.8567999999999998E-2</v>
      </c>
      <c r="AR351" s="128" t="s">
        <v>155</v>
      </c>
      <c r="AT351" s="129" t="s">
        <v>71</v>
      </c>
      <c r="AU351" s="129" t="s">
        <v>79</v>
      </c>
      <c r="AY351" s="128" t="s">
        <v>149</v>
      </c>
      <c r="BK351" s="130">
        <f>SUM(BK352:BK357)</f>
        <v>6182.3600000000006</v>
      </c>
    </row>
    <row r="352" spans="2:65" s="1" customFormat="1" ht="25.5" customHeight="1">
      <c r="B352" s="132"/>
      <c r="C352" s="133" t="s">
        <v>906</v>
      </c>
      <c r="D352" s="133" t="s">
        <v>150</v>
      </c>
      <c r="E352" s="134" t="s">
        <v>907</v>
      </c>
      <c r="F352" s="189" t="s">
        <v>908</v>
      </c>
      <c r="G352" s="189"/>
      <c r="H352" s="189"/>
      <c r="I352" s="189"/>
      <c r="J352" s="135" t="s">
        <v>182</v>
      </c>
      <c r="K352" s="136">
        <v>106.02</v>
      </c>
      <c r="L352" s="190">
        <v>4.6900000000000004</v>
      </c>
      <c r="M352" s="190"/>
      <c r="N352" s="190">
        <f t="shared" ref="N352:N357" si="120">ROUND(L352*K352,2)</f>
        <v>497.23</v>
      </c>
      <c r="O352" s="190"/>
      <c r="P352" s="190"/>
      <c r="Q352" s="190"/>
      <c r="R352" s="137"/>
      <c r="T352" s="138" t="s">
        <v>5</v>
      </c>
      <c r="U352" s="40" t="s">
        <v>39</v>
      </c>
      <c r="V352" s="139">
        <v>0.28299999999999997</v>
      </c>
      <c r="W352" s="139">
        <f t="shared" ref="W352:W357" si="121">V352*K352</f>
        <v>30.003659999999996</v>
      </c>
      <c r="X352" s="139">
        <v>1.7000000000000001E-4</v>
      </c>
      <c r="Y352" s="139">
        <f t="shared" ref="Y352:Y357" si="122">X352*K352</f>
        <v>1.8023400000000002E-2</v>
      </c>
      <c r="Z352" s="139">
        <v>0</v>
      </c>
      <c r="AA352" s="140">
        <f t="shared" ref="AA352:AA357" si="123">Z352*K352</f>
        <v>0</v>
      </c>
      <c r="AR352" s="18" t="s">
        <v>214</v>
      </c>
      <c r="AT352" s="18" t="s">
        <v>150</v>
      </c>
      <c r="AU352" s="18" t="s">
        <v>155</v>
      </c>
      <c r="AY352" s="18" t="s">
        <v>149</v>
      </c>
      <c r="BE352" s="141">
        <f t="shared" ref="BE352:BE357" si="124">IF(U352="základná",N352,0)</f>
        <v>0</v>
      </c>
      <c r="BF352" s="141">
        <f t="shared" ref="BF352:BF357" si="125">IF(U352="znížená",N352,0)</f>
        <v>497.23</v>
      </c>
      <c r="BG352" s="141">
        <f t="shared" ref="BG352:BG357" si="126">IF(U352="zákl. prenesená",N352,0)</f>
        <v>0</v>
      </c>
      <c r="BH352" s="141">
        <f t="shared" ref="BH352:BH357" si="127">IF(U352="zníž. prenesená",N352,0)</f>
        <v>0</v>
      </c>
      <c r="BI352" s="141">
        <f t="shared" ref="BI352:BI357" si="128">IF(U352="nulová",N352,0)</f>
        <v>0</v>
      </c>
      <c r="BJ352" s="18" t="s">
        <v>155</v>
      </c>
      <c r="BK352" s="141">
        <f t="shared" ref="BK352:BK357" si="129">ROUND(L352*K352,2)</f>
        <v>497.23</v>
      </c>
      <c r="BL352" s="18" t="s">
        <v>214</v>
      </c>
      <c r="BM352" s="18" t="s">
        <v>909</v>
      </c>
    </row>
    <row r="353" spans="2:65" s="1" customFormat="1" ht="16.5" customHeight="1">
      <c r="B353" s="132"/>
      <c r="C353" s="142" t="s">
        <v>910</v>
      </c>
      <c r="D353" s="142" t="s">
        <v>420</v>
      </c>
      <c r="E353" s="143" t="s">
        <v>911</v>
      </c>
      <c r="F353" s="201" t="s">
        <v>912</v>
      </c>
      <c r="G353" s="201"/>
      <c r="H353" s="201"/>
      <c r="I353" s="201"/>
      <c r="J353" s="144" t="s">
        <v>182</v>
      </c>
      <c r="K353" s="145">
        <v>111.321</v>
      </c>
      <c r="L353" s="202">
        <v>49.69</v>
      </c>
      <c r="M353" s="202"/>
      <c r="N353" s="202">
        <f t="shared" si="120"/>
        <v>5531.54</v>
      </c>
      <c r="O353" s="190"/>
      <c r="P353" s="190"/>
      <c r="Q353" s="190"/>
      <c r="R353" s="137"/>
      <c r="T353" s="138" t="s">
        <v>5</v>
      </c>
      <c r="U353" s="40" t="s">
        <v>39</v>
      </c>
      <c r="V353" s="139">
        <v>0</v>
      </c>
      <c r="W353" s="139">
        <f t="shared" si="121"/>
        <v>0</v>
      </c>
      <c r="X353" s="139">
        <v>5.1999999999999998E-3</v>
      </c>
      <c r="Y353" s="139">
        <f t="shared" si="122"/>
        <v>0.57886919999999997</v>
      </c>
      <c r="Z353" s="139">
        <v>0</v>
      </c>
      <c r="AA353" s="140">
        <f t="shared" si="123"/>
        <v>0</v>
      </c>
      <c r="AR353" s="18" t="s">
        <v>278</v>
      </c>
      <c r="AT353" s="18" t="s">
        <v>420</v>
      </c>
      <c r="AU353" s="18" t="s">
        <v>155</v>
      </c>
      <c r="AY353" s="18" t="s">
        <v>149</v>
      </c>
      <c r="BE353" s="141">
        <f t="shared" si="124"/>
        <v>0</v>
      </c>
      <c r="BF353" s="141">
        <f t="shared" si="125"/>
        <v>5531.54</v>
      </c>
      <c r="BG353" s="141">
        <f t="shared" si="126"/>
        <v>0</v>
      </c>
      <c r="BH353" s="141">
        <f t="shared" si="127"/>
        <v>0</v>
      </c>
      <c r="BI353" s="141">
        <f t="shared" si="128"/>
        <v>0</v>
      </c>
      <c r="BJ353" s="18" t="s">
        <v>155</v>
      </c>
      <c r="BK353" s="141">
        <f t="shared" si="129"/>
        <v>5531.54</v>
      </c>
      <c r="BL353" s="18" t="s">
        <v>214</v>
      </c>
      <c r="BM353" s="18" t="s">
        <v>913</v>
      </c>
    </row>
    <row r="354" spans="2:65" s="1" customFormat="1" ht="25.5" customHeight="1">
      <c r="B354" s="132"/>
      <c r="C354" s="133" t="s">
        <v>914</v>
      </c>
      <c r="D354" s="133" t="s">
        <v>150</v>
      </c>
      <c r="E354" s="134" t="s">
        <v>915</v>
      </c>
      <c r="F354" s="189" t="s">
        <v>916</v>
      </c>
      <c r="G354" s="189"/>
      <c r="H354" s="189"/>
      <c r="I354" s="189"/>
      <c r="J354" s="135" t="s">
        <v>182</v>
      </c>
      <c r="K354" s="136">
        <v>38.567999999999998</v>
      </c>
      <c r="L354" s="190">
        <v>0.09</v>
      </c>
      <c r="M354" s="190"/>
      <c r="N354" s="190">
        <f t="shared" si="120"/>
        <v>3.47</v>
      </c>
      <c r="O354" s="190"/>
      <c r="P354" s="190"/>
      <c r="Q354" s="190"/>
      <c r="R354" s="137"/>
      <c r="T354" s="138" t="s">
        <v>5</v>
      </c>
      <c r="U354" s="40" t="s">
        <v>39</v>
      </c>
      <c r="V354" s="139">
        <v>8.9999999999999993E-3</v>
      </c>
      <c r="W354" s="139">
        <f t="shared" si="121"/>
        <v>0.34711199999999998</v>
      </c>
      <c r="X354" s="139">
        <v>0</v>
      </c>
      <c r="Y354" s="139">
        <f t="shared" si="122"/>
        <v>0</v>
      </c>
      <c r="Z354" s="139">
        <v>1E-3</v>
      </c>
      <c r="AA354" s="140">
        <f t="shared" si="123"/>
        <v>3.8567999999999998E-2</v>
      </c>
      <c r="AR354" s="18" t="s">
        <v>214</v>
      </c>
      <c r="AT354" s="18" t="s">
        <v>150</v>
      </c>
      <c r="AU354" s="18" t="s">
        <v>155</v>
      </c>
      <c r="AY354" s="18" t="s">
        <v>149</v>
      </c>
      <c r="BE354" s="141">
        <f t="shared" si="124"/>
        <v>0</v>
      </c>
      <c r="BF354" s="141">
        <f t="shared" si="125"/>
        <v>3.47</v>
      </c>
      <c r="BG354" s="141">
        <f t="shared" si="126"/>
        <v>0</v>
      </c>
      <c r="BH354" s="141">
        <f t="shared" si="127"/>
        <v>0</v>
      </c>
      <c r="BI354" s="141">
        <f t="shared" si="128"/>
        <v>0</v>
      </c>
      <c r="BJ354" s="18" t="s">
        <v>155</v>
      </c>
      <c r="BK354" s="141">
        <f t="shared" si="129"/>
        <v>3.47</v>
      </c>
      <c r="BL354" s="18" t="s">
        <v>214</v>
      </c>
      <c r="BM354" s="18" t="s">
        <v>917</v>
      </c>
    </row>
    <row r="355" spans="2:65" s="1" customFormat="1" ht="16.5" customHeight="1">
      <c r="B355" s="132"/>
      <c r="C355" s="133" t="s">
        <v>918</v>
      </c>
      <c r="D355" s="133" t="s">
        <v>150</v>
      </c>
      <c r="E355" s="134" t="s">
        <v>919</v>
      </c>
      <c r="F355" s="189" t="s">
        <v>920</v>
      </c>
      <c r="G355" s="189"/>
      <c r="H355" s="189"/>
      <c r="I355" s="189"/>
      <c r="J355" s="135" t="s">
        <v>276</v>
      </c>
      <c r="K355" s="136">
        <v>40.5</v>
      </c>
      <c r="L355" s="190">
        <v>0.93</v>
      </c>
      <c r="M355" s="190"/>
      <c r="N355" s="190">
        <f t="shared" si="120"/>
        <v>37.67</v>
      </c>
      <c r="O355" s="190"/>
      <c r="P355" s="190"/>
      <c r="Q355" s="190"/>
      <c r="R355" s="137"/>
      <c r="T355" s="138" t="s">
        <v>5</v>
      </c>
      <c r="U355" s="40" t="s">
        <v>39</v>
      </c>
      <c r="V355" s="139">
        <v>6.8720000000000003E-2</v>
      </c>
      <c r="W355" s="139">
        <f t="shared" si="121"/>
        <v>2.7831600000000001</v>
      </c>
      <c r="X355" s="139">
        <v>1.0000000000000001E-5</v>
      </c>
      <c r="Y355" s="139">
        <f t="shared" si="122"/>
        <v>4.0500000000000003E-4</v>
      </c>
      <c r="Z355" s="139">
        <v>0</v>
      </c>
      <c r="AA355" s="140">
        <f t="shared" si="123"/>
        <v>0</v>
      </c>
      <c r="AR355" s="18" t="s">
        <v>214</v>
      </c>
      <c r="AT355" s="18" t="s">
        <v>150</v>
      </c>
      <c r="AU355" s="18" t="s">
        <v>155</v>
      </c>
      <c r="AY355" s="18" t="s">
        <v>149</v>
      </c>
      <c r="BE355" s="141">
        <f t="shared" si="124"/>
        <v>0</v>
      </c>
      <c r="BF355" s="141">
        <f t="shared" si="125"/>
        <v>37.67</v>
      </c>
      <c r="BG355" s="141">
        <f t="shared" si="126"/>
        <v>0</v>
      </c>
      <c r="BH355" s="141">
        <f t="shared" si="127"/>
        <v>0</v>
      </c>
      <c r="BI355" s="141">
        <f t="shared" si="128"/>
        <v>0</v>
      </c>
      <c r="BJ355" s="18" t="s">
        <v>155</v>
      </c>
      <c r="BK355" s="141">
        <f t="shared" si="129"/>
        <v>37.67</v>
      </c>
      <c r="BL355" s="18" t="s">
        <v>214</v>
      </c>
      <c r="BM355" s="18" t="s">
        <v>921</v>
      </c>
    </row>
    <row r="356" spans="2:65" s="1" customFormat="1" ht="16.5" customHeight="1">
      <c r="B356" s="132"/>
      <c r="C356" s="142" t="s">
        <v>922</v>
      </c>
      <c r="D356" s="142" t="s">
        <v>420</v>
      </c>
      <c r="E356" s="143" t="s">
        <v>923</v>
      </c>
      <c r="F356" s="201" t="s">
        <v>924</v>
      </c>
      <c r="G356" s="201"/>
      <c r="H356" s="201"/>
      <c r="I356" s="201"/>
      <c r="J356" s="144" t="s">
        <v>276</v>
      </c>
      <c r="K356" s="145">
        <v>44.55</v>
      </c>
      <c r="L356" s="202">
        <v>2.35</v>
      </c>
      <c r="M356" s="202"/>
      <c r="N356" s="202">
        <f t="shared" si="120"/>
        <v>104.69</v>
      </c>
      <c r="O356" s="190"/>
      <c r="P356" s="190"/>
      <c r="Q356" s="190"/>
      <c r="R356" s="137"/>
      <c r="T356" s="138" t="s">
        <v>5</v>
      </c>
      <c r="U356" s="40" t="s">
        <v>39</v>
      </c>
      <c r="V356" s="139">
        <v>0</v>
      </c>
      <c r="W356" s="139">
        <f t="shared" si="121"/>
        <v>0</v>
      </c>
      <c r="X356" s="139">
        <v>5.0000000000000001E-4</v>
      </c>
      <c r="Y356" s="139">
        <f t="shared" si="122"/>
        <v>2.2275E-2</v>
      </c>
      <c r="Z356" s="139">
        <v>0</v>
      </c>
      <c r="AA356" s="140">
        <f t="shared" si="123"/>
        <v>0</v>
      </c>
      <c r="AR356" s="18" t="s">
        <v>278</v>
      </c>
      <c r="AT356" s="18" t="s">
        <v>420</v>
      </c>
      <c r="AU356" s="18" t="s">
        <v>155</v>
      </c>
      <c r="AY356" s="18" t="s">
        <v>149</v>
      </c>
      <c r="BE356" s="141">
        <f t="shared" si="124"/>
        <v>0</v>
      </c>
      <c r="BF356" s="141">
        <f t="shared" si="125"/>
        <v>104.69</v>
      </c>
      <c r="BG356" s="141">
        <f t="shared" si="126"/>
        <v>0</v>
      </c>
      <c r="BH356" s="141">
        <f t="shared" si="127"/>
        <v>0</v>
      </c>
      <c r="BI356" s="141">
        <f t="shared" si="128"/>
        <v>0</v>
      </c>
      <c r="BJ356" s="18" t="s">
        <v>155</v>
      </c>
      <c r="BK356" s="141">
        <f t="shared" si="129"/>
        <v>104.69</v>
      </c>
      <c r="BL356" s="18" t="s">
        <v>214</v>
      </c>
      <c r="BM356" s="18" t="s">
        <v>925</v>
      </c>
    </row>
    <row r="357" spans="2:65" s="1" customFormat="1" ht="25.5" customHeight="1">
      <c r="B357" s="132"/>
      <c r="C357" s="133" t="s">
        <v>926</v>
      </c>
      <c r="D357" s="133" t="s">
        <v>150</v>
      </c>
      <c r="E357" s="134" t="s">
        <v>927</v>
      </c>
      <c r="F357" s="189" t="s">
        <v>928</v>
      </c>
      <c r="G357" s="189"/>
      <c r="H357" s="189"/>
      <c r="I357" s="189"/>
      <c r="J357" s="135" t="s">
        <v>203</v>
      </c>
      <c r="K357" s="136">
        <v>0.62</v>
      </c>
      <c r="L357" s="190">
        <v>12.52</v>
      </c>
      <c r="M357" s="190"/>
      <c r="N357" s="190">
        <f t="shared" si="120"/>
        <v>7.76</v>
      </c>
      <c r="O357" s="190"/>
      <c r="P357" s="190"/>
      <c r="Q357" s="190"/>
      <c r="R357" s="137"/>
      <c r="T357" s="138" t="s">
        <v>5</v>
      </c>
      <c r="U357" s="40" t="s">
        <v>39</v>
      </c>
      <c r="V357" s="139">
        <v>1.0309999999999999</v>
      </c>
      <c r="W357" s="139">
        <f t="shared" si="121"/>
        <v>0.6392199999999999</v>
      </c>
      <c r="X357" s="139">
        <v>0</v>
      </c>
      <c r="Y357" s="139">
        <f t="shared" si="122"/>
        <v>0</v>
      </c>
      <c r="Z357" s="139">
        <v>0</v>
      </c>
      <c r="AA357" s="140">
        <f t="shared" si="123"/>
        <v>0</v>
      </c>
      <c r="AR357" s="18" t="s">
        <v>214</v>
      </c>
      <c r="AT357" s="18" t="s">
        <v>150</v>
      </c>
      <c r="AU357" s="18" t="s">
        <v>155</v>
      </c>
      <c r="AY357" s="18" t="s">
        <v>149</v>
      </c>
      <c r="BE357" s="141">
        <f t="shared" si="124"/>
        <v>0</v>
      </c>
      <c r="BF357" s="141">
        <f t="shared" si="125"/>
        <v>7.76</v>
      </c>
      <c r="BG357" s="141">
        <f t="shared" si="126"/>
        <v>0</v>
      </c>
      <c r="BH357" s="141">
        <f t="shared" si="127"/>
        <v>0</v>
      </c>
      <c r="BI357" s="141">
        <f t="shared" si="128"/>
        <v>0</v>
      </c>
      <c r="BJ357" s="18" t="s">
        <v>155</v>
      </c>
      <c r="BK357" s="141">
        <f t="shared" si="129"/>
        <v>7.76</v>
      </c>
      <c r="BL357" s="18" t="s">
        <v>214</v>
      </c>
      <c r="BM357" s="18" t="s">
        <v>929</v>
      </c>
    </row>
    <row r="358" spans="2:65" s="9" customFormat="1" ht="29.85" customHeight="1">
      <c r="B358" s="121"/>
      <c r="C358" s="122"/>
      <c r="D358" s="131" t="s">
        <v>129</v>
      </c>
      <c r="E358" s="131"/>
      <c r="F358" s="131"/>
      <c r="G358" s="131"/>
      <c r="H358" s="131"/>
      <c r="I358" s="131"/>
      <c r="J358" s="131"/>
      <c r="K358" s="131"/>
      <c r="L358" s="131"/>
      <c r="M358" s="131"/>
      <c r="N358" s="197">
        <f>BK358</f>
        <v>1701.89</v>
      </c>
      <c r="O358" s="198"/>
      <c r="P358" s="198"/>
      <c r="Q358" s="198"/>
      <c r="R358" s="124"/>
      <c r="T358" s="125"/>
      <c r="U358" s="122"/>
      <c r="V358" s="122"/>
      <c r="W358" s="126">
        <f>SUM(W359:W364)</f>
        <v>52.634889680000001</v>
      </c>
      <c r="X358" s="122"/>
      <c r="Y358" s="126">
        <f>SUM(Y359:Y364)</f>
        <v>1.9988970359999998</v>
      </c>
      <c r="Z358" s="122"/>
      <c r="AA358" s="127">
        <f>SUM(AA359:AA364)</f>
        <v>0</v>
      </c>
      <c r="AR358" s="128" t="s">
        <v>155</v>
      </c>
      <c r="AT358" s="129" t="s">
        <v>71</v>
      </c>
      <c r="AU358" s="129" t="s">
        <v>79</v>
      </c>
      <c r="AY358" s="128" t="s">
        <v>149</v>
      </c>
      <c r="BK358" s="130">
        <f>SUM(BK359:BK364)</f>
        <v>1701.89</v>
      </c>
    </row>
    <row r="359" spans="2:65" s="1" customFormat="1" ht="38.25" customHeight="1">
      <c r="B359" s="132"/>
      <c r="C359" s="133" t="s">
        <v>930</v>
      </c>
      <c r="D359" s="133" t="s">
        <v>150</v>
      </c>
      <c r="E359" s="134" t="s">
        <v>931</v>
      </c>
      <c r="F359" s="189" t="s">
        <v>932</v>
      </c>
      <c r="G359" s="189"/>
      <c r="H359" s="189"/>
      <c r="I359" s="189"/>
      <c r="J359" s="135" t="s">
        <v>182</v>
      </c>
      <c r="K359" s="136">
        <v>37.661999999999999</v>
      </c>
      <c r="L359" s="190">
        <v>24.02</v>
      </c>
      <c r="M359" s="190"/>
      <c r="N359" s="190">
        <f t="shared" ref="N359:N364" si="130">ROUND(L359*K359,2)</f>
        <v>904.64</v>
      </c>
      <c r="O359" s="190"/>
      <c r="P359" s="190"/>
      <c r="Q359" s="190"/>
      <c r="R359" s="137"/>
      <c r="T359" s="138" t="s">
        <v>5</v>
      </c>
      <c r="U359" s="40" t="s">
        <v>39</v>
      </c>
      <c r="V359" s="139">
        <v>1.2961400000000001</v>
      </c>
      <c r="W359" s="139">
        <f t="shared" ref="W359:W364" si="131">V359*K359</f>
        <v>48.81522468</v>
      </c>
      <c r="X359" s="139">
        <v>4.2127999999999999E-2</v>
      </c>
      <c r="Y359" s="139">
        <f t="shared" ref="Y359:Y364" si="132">X359*K359</f>
        <v>1.5866247359999999</v>
      </c>
      <c r="Z359" s="139">
        <v>0</v>
      </c>
      <c r="AA359" s="140">
        <f t="shared" ref="AA359:AA364" si="133">Z359*K359</f>
        <v>0</v>
      </c>
      <c r="AR359" s="18" t="s">
        <v>214</v>
      </c>
      <c r="AT359" s="18" t="s">
        <v>150</v>
      </c>
      <c r="AU359" s="18" t="s">
        <v>155</v>
      </c>
      <c r="AY359" s="18" t="s">
        <v>149</v>
      </c>
      <c r="BE359" s="141">
        <f t="shared" ref="BE359:BE364" si="134">IF(U359="základná",N359,0)</f>
        <v>0</v>
      </c>
      <c r="BF359" s="141">
        <f t="shared" ref="BF359:BF364" si="135">IF(U359="znížená",N359,0)</f>
        <v>904.64</v>
      </c>
      <c r="BG359" s="141">
        <f t="shared" ref="BG359:BG364" si="136">IF(U359="zákl. prenesená",N359,0)</f>
        <v>0</v>
      </c>
      <c r="BH359" s="141">
        <f t="shared" ref="BH359:BH364" si="137">IF(U359="zníž. prenesená",N359,0)</f>
        <v>0</v>
      </c>
      <c r="BI359" s="141">
        <f t="shared" ref="BI359:BI364" si="138">IF(U359="nulová",N359,0)</f>
        <v>0</v>
      </c>
      <c r="BJ359" s="18" t="s">
        <v>155</v>
      </c>
      <c r="BK359" s="141">
        <f t="shared" ref="BK359:BK364" si="139">ROUND(L359*K359,2)</f>
        <v>904.64</v>
      </c>
      <c r="BL359" s="18" t="s">
        <v>214</v>
      </c>
      <c r="BM359" s="18" t="s">
        <v>933</v>
      </c>
    </row>
    <row r="360" spans="2:65" s="1" customFormat="1" ht="16.5" customHeight="1">
      <c r="B360" s="132"/>
      <c r="C360" s="142" t="s">
        <v>934</v>
      </c>
      <c r="D360" s="142" t="s">
        <v>420</v>
      </c>
      <c r="E360" s="143" t="s">
        <v>935</v>
      </c>
      <c r="F360" s="201" t="s">
        <v>936</v>
      </c>
      <c r="G360" s="201"/>
      <c r="H360" s="201"/>
      <c r="I360" s="201"/>
      <c r="J360" s="144" t="s">
        <v>182</v>
      </c>
      <c r="K360" s="145">
        <v>41.427999999999997</v>
      </c>
      <c r="L360" s="202">
        <v>15.86</v>
      </c>
      <c r="M360" s="202"/>
      <c r="N360" s="202">
        <f t="shared" si="130"/>
        <v>657.05</v>
      </c>
      <c r="O360" s="190"/>
      <c r="P360" s="190"/>
      <c r="Q360" s="190"/>
      <c r="R360" s="137"/>
      <c r="T360" s="138" t="s">
        <v>5</v>
      </c>
      <c r="U360" s="40" t="s">
        <v>39</v>
      </c>
      <c r="V360" s="139">
        <v>0</v>
      </c>
      <c r="W360" s="139">
        <f t="shared" si="131"/>
        <v>0</v>
      </c>
      <c r="X360" s="139">
        <v>9.4000000000000004E-3</v>
      </c>
      <c r="Y360" s="139">
        <f t="shared" si="132"/>
        <v>0.38942319999999997</v>
      </c>
      <c r="Z360" s="139">
        <v>0</v>
      </c>
      <c r="AA360" s="140">
        <f t="shared" si="133"/>
        <v>0</v>
      </c>
      <c r="AR360" s="18" t="s">
        <v>278</v>
      </c>
      <c r="AT360" s="18" t="s">
        <v>420</v>
      </c>
      <c r="AU360" s="18" t="s">
        <v>155</v>
      </c>
      <c r="AY360" s="18" t="s">
        <v>149</v>
      </c>
      <c r="BE360" s="141">
        <f t="shared" si="134"/>
        <v>0</v>
      </c>
      <c r="BF360" s="141">
        <f t="shared" si="135"/>
        <v>657.05</v>
      </c>
      <c r="BG360" s="141">
        <f t="shared" si="136"/>
        <v>0</v>
      </c>
      <c r="BH360" s="141">
        <f t="shared" si="137"/>
        <v>0</v>
      </c>
      <c r="BI360" s="141">
        <f t="shared" si="138"/>
        <v>0</v>
      </c>
      <c r="BJ360" s="18" t="s">
        <v>155</v>
      </c>
      <c r="BK360" s="141">
        <f t="shared" si="139"/>
        <v>657.05</v>
      </c>
      <c r="BL360" s="18" t="s">
        <v>214</v>
      </c>
      <c r="BM360" s="18" t="s">
        <v>937</v>
      </c>
    </row>
    <row r="361" spans="2:65" s="1" customFormat="1" ht="16.5" customHeight="1">
      <c r="B361" s="132"/>
      <c r="C361" s="142" t="s">
        <v>938</v>
      </c>
      <c r="D361" s="142" t="s">
        <v>420</v>
      </c>
      <c r="E361" s="143" t="s">
        <v>899</v>
      </c>
      <c r="F361" s="201" t="s">
        <v>900</v>
      </c>
      <c r="G361" s="201"/>
      <c r="H361" s="201"/>
      <c r="I361" s="201"/>
      <c r="J361" s="144" t="s">
        <v>212</v>
      </c>
      <c r="K361" s="145">
        <v>9</v>
      </c>
      <c r="L361" s="202">
        <v>5.23</v>
      </c>
      <c r="M361" s="202"/>
      <c r="N361" s="202">
        <f t="shared" si="130"/>
        <v>47.07</v>
      </c>
      <c r="O361" s="190"/>
      <c r="P361" s="190"/>
      <c r="Q361" s="190"/>
      <c r="R361" s="137"/>
      <c r="T361" s="138" t="s">
        <v>5</v>
      </c>
      <c r="U361" s="40" t="s">
        <v>39</v>
      </c>
      <c r="V361" s="139">
        <v>0</v>
      </c>
      <c r="W361" s="139">
        <f t="shared" si="131"/>
        <v>0</v>
      </c>
      <c r="X361" s="139">
        <v>7.5000000000000002E-4</v>
      </c>
      <c r="Y361" s="139">
        <f t="shared" si="132"/>
        <v>6.7499999999999999E-3</v>
      </c>
      <c r="Z361" s="139">
        <v>0</v>
      </c>
      <c r="AA361" s="140">
        <f t="shared" si="133"/>
        <v>0</v>
      </c>
      <c r="AR361" s="18" t="s">
        <v>278</v>
      </c>
      <c r="AT361" s="18" t="s">
        <v>420</v>
      </c>
      <c r="AU361" s="18" t="s">
        <v>155</v>
      </c>
      <c r="AY361" s="18" t="s">
        <v>149</v>
      </c>
      <c r="BE361" s="141">
        <f t="shared" si="134"/>
        <v>0</v>
      </c>
      <c r="BF361" s="141">
        <f t="shared" si="135"/>
        <v>47.07</v>
      </c>
      <c r="BG361" s="141">
        <f t="shared" si="136"/>
        <v>0</v>
      </c>
      <c r="BH361" s="141">
        <f t="shared" si="137"/>
        <v>0</v>
      </c>
      <c r="BI361" s="141">
        <f t="shared" si="138"/>
        <v>0</v>
      </c>
      <c r="BJ361" s="18" t="s">
        <v>155</v>
      </c>
      <c r="BK361" s="141">
        <f t="shared" si="139"/>
        <v>47.07</v>
      </c>
      <c r="BL361" s="18" t="s">
        <v>214</v>
      </c>
      <c r="BM361" s="18" t="s">
        <v>939</v>
      </c>
    </row>
    <row r="362" spans="2:65" s="1" customFormat="1" ht="25.5" customHeight="1">
      <c r="B362" s="132"/>
      <c r="C362" s="133" t="s">
        <v>940</v>
      </c>
      <c r="D362" s="133" t="s">
        <v>150</v>
      </c>
      <c r="E362" s="134" t="s">
        <v>941</v>
      </c>
      <c r="F362" s="189" t="s">
        <v>942</v>
      </c>
      <c r="G362" s="189"/>
      <c r="H362" s="189"/>
      <c r="I362" s="189"/>
      <c r="J362" s="135" t="s">
        <v>276</v>
      </c>
      <c r="K362" s="136">
        <v>16.18</v>
      </c>
      <c r="L362" s="190">
        <v>0.63</v>
      </c>
      <c r="M362" s="190"/>
      <c r="N362" s="190">
        <f t="shared" si="130"/>
        <v>10.19</v>
      </c>
      <c r="O362" s="190"/>
      <c r="P362" s="190"/>
      <c r="Q362" s="190"/>
      <c r="R362" s="137"/>
      <c r="T362" s="138" t="s">
        <v>5</v>
      </c>
      <c r="U362" s="40" t="s">
        <v>39</v>
      </c>
      <c r="V362" s="139">
        <v>3.8150000000000003E-2</v>
      </c>
      <c r="W362" s="139">
        <f t="shared" si="131"/>
        <v>0.61726700000000001</v>
      </c>
      <c r="X362" s="139">
        <v>5.0000000000000001E-4</v>
      </c>
      <c r="Y362" s="139">
        <f t="shared" si="132"/>
        <v>8.09E-3</v>
      </c>
      <c r="Z362" s="139">
        <v>0</v>
      </c>
      <c r="AA362" s="140">
        <f t="shared" si="133"/>
        <v>0</v>
      </c>
      <c r="AR362" s="18" t="s">
        <v>214</v>
      </c>
      <c r="AT362" s="18" t="s">
        <v>150</v>
      </c>
      <c r="AU362" s="18" t="s">
        <v>155</v>
      </c>
      <c r="AY362" s="18" t="s">
        <v>149</v>
      </c>
      <c r="BE362" s="141">
        <f t="shared" si="134"/>
        <v>0</v>
      </c>
      <c r="BF362" s="141">
        <f t="shared" si="135"/>
        <v>10.19</v>
      </c>
      <c r="BG362" s="141">
        <f t="shared" si="136"/>
        <v>0</v>
      </c>
      <c r="BH362" s="141">
        <f t="shared" si="137"/>
        <v>0</v>
      </c>
      <c r="BI362" s="141">
        <f t="shared" si="138"/>
        <v>0</v>
      </c>
      <c r="BJ362" s="18" t="s">
        <v>155</v>
      </c>
      <c r="BK362" s="141">
        <f t="shared" si="139"/>
        <v>10.19</v>
      </c>
      <c r="BL362" s="18" t="s">
        <v>214</v>
      </c>
      <c r="BM362" s="18" t="s">
        <v>943</v>
      </c>
    </row>
    <row r="363" spans="2:65" s="1" customFormat="1" ht="25.5" customHeight="1">
      <c r="B363" s="132"/>
      <c r="C363" s="142" t="s">
        <v>944</v>
      </c>
      <c r="D363" s="142" t="s">
        <v>420</v>
      </c>
      <c r="E363" s="143" t="s">
        <v>945</v>
      </c>
      <c r="F363" s="201" t="s">
        <v>946</v>
      </c>
      <c r="G363" s="201"/>
      <c r="H363" s="201"/>
      <c r="I363" s="201"/>
      <c r="J363" s="144" t="s">
        <v>276</v>
      </c>
      <c r="K363" s="145">
        <v>17.797999999999998</v>
      </c>
      <c r="L363" s="202">
        <v>2.85</v>
      </c>
      <c r="M363" s="202"/>
      <c r="N363" s="202">
        <f t="shared" si="130"/>
        <v>50.72</v>
      </c>
      <c r="O363" s="190"/>
      <c r="P363" s="190"/>
      <c r="Q363" s="190"/>
      <c r="R363" s="137"/>
      <c r="T363" s="138" t="s">
        <v>5</v>
      </c>
      <c r="U363" s="40" t="s">
        <v>39</v>
      </c>
      <c r="V363" s="139">
        <v>0</v>
      </c>
      <c r="W363" s="139">
        <f t="shared" si="131"/>
        <v>0</v>
      </c>
      <c r="X363" s="139">
        <v>4.4999999999999999E-4</v>
      </c>
      <c r="Y363" s="139">
        <f t="shared" si="132"/>
        <v>8.0090999999999982E-3</v>
      </c>
      <c r="Z363" s="139">
        <v>0</v>
      </c>
      <c r="AA363" s="140">
        <f t="shared" si="133"/>
        <v>0</v>
      </c>
      <c r="AR363" s="18" t="s">
        <v>278</v>
      </c>
      <c r="AT363" s="18" t="s">
        <v>420</v>
      </c>
      <c r="AU363" s="18" t="s">
        <v>155</v>
      </c>
      <c r="AY363" s="18" t="s">
        <v>149</v>
      </c>
      <c r="BE363" s="141">
        <f t="shared" si="134"/>
        <v>0</v>
      </c>
      <c r="BF363" s="141">
        <f t="shared" si="135"/>
        <v>50.72</v>
      </c>
      <c r="BG363" s="141">
        <f t="shared" si="136"/>
        <v>0</v>
      </c>
      <c r="BH363" s="141">
        <f t="shared" si="137"/>
        <v>0</v>
      </c>
      <c r="BI363" s="141">
        <f t="shared" si="138"/>
        <v>0</v>
      </c>
      <c r="BJ363" s="18" t="s">
        <v>155</v>
      </c>
      <c r="BK363" s="141">
        <f t="shared" si="139"/>
        <v>50.72</v>
      </c>
      <c r="BL363" s="18" t="s">
        <v>214</v>
      </c>
      <c r="BM363" s="18" t="s">
        <v>947</v>
      </c>
    </row>
    <row r="364" spans="2:65" s="1" customFormat="1" ht="25.5" customHeight="1">
      <c r="B364" s="132"/>
      <c r="C364" s="133" t="s">
        <v>948</v>
      </c>
      <c r="D364" s="133" t="s">
        <v>150</v>
      </c>
      <c r="E364" s="134" t="s">
        <v>949</v>
      </c>
      <c r="F364" s="189" t="s">
        <v>950</v>
      </c>
      <c r="G364" s="189"/>
      <c r="H364" s="189"/>
      <c r="I364" s="189"/>
      <c r="J364" s="135" t="s">
        <v>203</v>
      </c>
      <c r="K364" s="136">
        <v>1.9990000000000001</v>
      </c>
      <c r="L364" s="190">
        <v>16.12</v>
      </c>
      <c r="M364" s="190"/>
      <c r="N364" s="190">
        <f t="shared" si="130"/>
        <v>32.22</v>
      </c>
      <c r="O364" s="190"/>
      <c r="P364" s="190"/>
      <c r="Q364" s="190"/>
      <c r="R364" s="137"/>
      <c r="T364" s="138" t="s">
        <v>5</v>
      </c>
      <c r="U364" s="40" t="s">
        <v>39</v>
      </c>
      <c r="V364" s="139">
        <v>1.6020000000000001</v>
      </c>
      <c r="W364" s="139">
        <f t="shared" si="131"/>
        <v>3.2023980000000005</v>
      </c>
      <c r="X364" s="139">
        <v>0</v>
      </c>
      <c r="Y364" s="139">
        <f t="shared" si="132"/>
        <v>0</v>
      </c>
      <c r="Z364" s="139">
        <v>0</v>
      </c>
      <c r="AA364" s="140">
        <f t="shared" si="133"/>
        <v>0</v>
      </c>
      <c r="AR364" s="18" t="s">
        <v>214</v>
      </c>
      <c r="AT364" s="18" t="s">
        <v>150</v>
      </c>
      <c r="AU364" s="18" t="s">
        <v>155</v>
      </c>
      <c r="AY364" s="18" t="s">
        <v>149</v>
      </c>
      <c r="BE364" s="141">
        <f t="shared" si="134"/>
        <v>0</v>
      </c>
      <c r="BF364" s="141">
        <f t="shared" si="135"/>
        <v>32.22</v>
      </c>
      <c r="BG364" s="141">
        <f t="shared" si="136"/>
        <v>0</v>
      </c>
      <c r="BH364" s="141">
        <f t="shared" si="137"/>
        <v>0</v>
      </c>
      <c r="BI364" s="141">
        <f t="shared" si="138"/>
        <v>0</v>
      </c>
      <c r="BJ364" s="18" t="s">
        <v>155</v>
      </c>
      <c r="BK364" s="141">
        <f t="shared" si="139"/>
        <v>32.22</v>
      </c>
      <c r="BL364" s="18" t="s">
        <v>214</v>
      </c>
      <c r="BM364" s="18" t="s">
        <v>951</v>
      </c>
    </row>
    <row r="365" spans="2:65" s="9" customFormat="1" ht="29.85" customHeight="1">
      <c r="B365" s="121"/>
      <c r="C365" s="122"/>
      <c r="D365" s="131" t="s">
        <v>130</v>
      </c>
      <c r="E365" s="131"/>
      <c r="F365" s="131"/>
      <c r="G365" s="131"/>
      <c r="H365" s="131"/>
      <c r="I365" s="131"/>
      <c r="J365" s="131"/>
      <c r="K365" s="131"/>
      <c r="L365" s="131"/>
      <c r="M365" s="131"/>
      <c r="N365" s="197">
        <f>BK365</f>
        <v>1003.9399999999999</v>
      </c>
      <c r="O365" s="198"/>
      <c r="P365" s="198"/>
      <c r="Q365" s="198"/>
      <c r="R365" s="124"/>
      <c r="T365" s="125"/>
      <c r="U365" s="122"/>
      <c r="V365" s="122"/>
      <c r="W365" s="126">
        <f>SUM(W366:W369)</f>
        <v>48.711793539999995</v>
      </c>
      <c r="X365" s="122"/>
      <c r="Y365" s="126">
        <f>SUM(Y366:Y369)</f>
        <v>6.6990159999999993E-2</v>
      </c>
      <c r="Z365" s="122"/>
      <c r="AA365" s="127">
        <f>SUM(AA366:AA369)</f>
        <v>0</v>
      </c>
      <c r="AR365" s="128" t="s">
        <v>155</v>
      </c>
      <c r="AT365" s="129" t="s">
        <v>71</v>
      </c>
      <c r="AU365" s="129" t="s">
        <v>79</v>
      </c>
      <c r="AY365" s="128" t="s">
        <v>149</v>
      </c>
      <c r="BK365" s="130">
        <f>SUM(BK366:BK369)</f>
        <v>1003.9399999999999</v>
      </c>
    </row>
    <row r="366" spans="2:65" s="1" customFormat="1" ht="25.5" customHeight="1">
      <c r="B366" s="132"/>
      <c r="C366" s="133" t="s">
        <v>952</v>
      </c>
      <c r="D366" s="133" t="s">
        <v>150</v>
      </c>
      <c r="E366" s="134" t="s">
        <v>953</v>
      </c>
      <c r="F366" s="189" t="s">
        <v>954</v>
      </c>
      <c r="G366" s="189"/>
      <c r="H366" s="189"/>
      <c r="I366" s="189"/>
      <c r="J366" s="135" t="s">
        <v>182</v>
      </c>
      <c r="K366" s="136">
        <v>38.274999999999999</v>
      </c>
      <c r="L366" s="190">
        <v>4.46</v>
      </c>
      <c r="M366" s="190"/>
      <c r="N366" s="190">
        <f>ROUND(L366*K366,2)</f>
        <v>170.71</v>
      </c>
      <c r="O366" s="190"/>
      <c r="P366" s="190"/>
      <c r="Q366" s="190"/>
      <c r="R366" s="137"/>
      <c r="T366" s="138" t="s">
        <v>5</v>
      </c>
      <c r="U366" s="40" t="s">
        <v>39</v>
      </c>
      <c r="V366" s="139">
        <v>0.32741999999999999</v>
      </c>
      <c r="W366" s="139">
        <f>V366*K366</f>
        <v>12.532000499999999</v>
      </c>
      <c r="X366" s="139">
        <v>2.3000000000000001E-4</v>
      </c>
      <c r="Y366" s="139">
        <f>X366*K366</f>
        <v>8.8032500000000003E-3</v>
      </c>
      <c r="Z366" s="139">
        <v>0</v>
      </c>
      <c r="AA366" s="140">
        <f>Z366*K366</f>
        <v>0</v>
      </c>
      <c r="AR366" s="18" t="s">
        <v>214</v>
      </c>
      <c r="AT366" s="18" t="s">
        <v>150</v>
      </c>
      <c r="AU366" s="18" t="s">
        <v>155</v>
      </c>
      <c r="AY366" s="18" t="s">
        <v>149</v>
      </c>
      <c r="BE366" s="141">
        <f>IF(U366="základná",N366,0)</f>
        <v>0</v>
      </c>
      <c r="BF366" s="141">
        <f>IF(U366="znížená",N366,0)</f>
        <v>170.71</v>
      </c>
      <c r="BG366" s="141">
        <f>IF(U366="zákl. prenesená",N366,0)</f>
        <v>0</v>
      </c>
      <c r="BH366" s="141">
        <f>IF(U366="zníž. prenesená",N366,0)</f>
        <v>0</v>
      </c>
      <c r="BI366" s="141">
        <f>IF(U366="nulová",N366,0)</f>
        <v>0</v>
      </c>
      <c r="BJ366" s="18" t="s">
        <v>155</v>
      </c>
      <c r="BK366" s="141">
        <f>ROUND(L366*K366,2)</f>
        <v>170.71</v>
      </c>
      <c r="BL366" s="18" t="s">
        <v>214</v>
      </c>
      <c r="BM366" s="18" t="s">
        <v>955</v>
      </c>
    </row>
    <row r="367" spans="2:65" s="1" customFormat="1" ht="25.5" customHeight="1">
      <c r="B367" s="132"/>
      <c r="C367" s="133" t="s">
        <v>956</v>
      </c>
      <c r="D367" s="133" t="s">
        <v>150</v>
      </c>
      <c r="E367" s="134" t="s">
        <v>957</v>
      </c>
      <c r="F367" s="189" t="s">
        <v>958</v>
      </c>
      <c r="G367" s="189"/>
      <c r="H367" s="189"/>
      <c r="I367" s="189"/>
      <c r="J367" s="135" t="s">
        <v>182</v>
      </c>
      <c r="K367" s="136">
        <v>59.274999999999999</v>
      </c>
      <c r="L367" s="190">
        <v>6.54</v>
      </c>
      <c r="M367" s="190"/>
      <c r="N367" s="190">
        <f>ROUND(L367*K367,2)</f>
        <v>387.66</v>
      </c>
      <c r="O367" s="190"/>
      <c r="P367" s="190"/>
      <c r="Q367" s="190"/>
      <c r="R367" s="137"/>
      <c r="T367" s="138" t="s">
        <v>5</v>
      </c>
      <c r="U367" s="40" t="s">
        <v>39</v>
      </c>
      <c r="V367" s="139">
        <v>0.17699999999999999</v>
      </c>
      <c r="W367" s="139">
        <f>V367*K367</f>
        <v>10.491674999999999</v>
      </c>
      <c r="X367" s="139">
        <v>1.9000000000000001E-4</v>
      </c>
      <c r="Y367" s="139">
        <f>X367*K367</f>
        <v>1.126225E-2</v>
      </c>
      <c r="Z367" s="139">
        <v>0</v>
      </c>
      <c r="AA367" s="140">
        <f>Z367*K367</f>
        <v>0</v>
      </c>
      <c r="AR367" s="18" t="s">
        <v>214</v>
      </c>
      <c r="AT367" s="18" t="s">
        <v>150</v>
      </c>
      <c r="AU367" s="18" t="s">
        <v>155</v>
      </c>
      <c r="AY367" s="18" t="s">
        <v>149</v>
      </c>
      <c r="BE367" s="141">
        <f>IF(U367="základná",N367,0)</f>
        <v>0</v>
      </c>
      <c r="BF367" s="141">
        <f>IF(U367="znížená",N367,0)</f>
        <v>387.66</v>
      </c>
      <c r="BG367" s="141">
        <f>IF(U367="zákl. prenesená",N367,0)</f>
        <v>0</v>
      </c>
      <c r="BH367" s="141">
        <f>IF(U367="zníž. prenesená",N367,0)</f>
        <v>0</v>
      </c>
      <c r="BI367" s="141">
        <f>IF(U367="nulová",N367,0)</f>
        <v>0</v>
      </c>
      <c r="BJ367" s="18" t="s">
        <v>155</v>
      </c>
      <c r="BK367" s="141">
        <f>ROUND(L367*K367,2)</f>
        <v>387.66</v>
      </c>
      <c r="BL367" s="18" t="s">
        <v>214</v>
      </c>
      <c r="BM367" s="18" t="s">
        <v>959</v>
      </c>
    </row>
    <row r="368" spans="2:65" s="1" customFormat="1" ht="38.25" customHeight="1">
      <c r="B368" s="132"/>
      <c r="C368" s="133" t="s">
        <v>960</v>
      </c>
      <c r="D368" s="133" t="s">
        <v>150</v>
      </c>
      <c r="E368" s="134" t="s">
        <v>961</v>
      </c>
      <c r="F368" s="189" t="s">
        <v>962</v>
      </c>
      <c r="G368" s="189"/>
      <c r="H368" s="189"/>
      <c r="I368" s="189"/>
      <c r="J368" s="135" t="s">
        <v>182</v>
      </c>
      <c r="K368" s="136">
        <v>59.274999999999999</v>
      </c>
      <c r="L368" s="190">
        <v>2.39</v>
      </c>
      <c r="M368" s="190"/>
      <c r="N368" s="190">
        <f>ROUND(L368*K368,2)</f>
        <v>141.66999999999999</v>
      </c>
      <c r="O368" s="190"/>
      <c r="P368" s="190"/>
      <c r="Q368" s="190"/>
      <c r="R368" s="137"/>
      <c r="T368" s="138" t="s">
        <v>5</v>
      </c>
      <c r="U368" s="40" t="s">
        <v>39</v>
      </c>
      <c r="V368" s="139">
        <v>0.109</v>
      </c>
      <c r="W368" s="139">
        <f>V368*K368</f>
        <v>6.4609749999999995</v>
      </c>
      <c r="X368" s="139">
        <v>2.2000000000000001E-4</v>
      </c>
      <c r="Y368" s="139">
        <f>X368*K368</f>
        <v>1.30405E-2</v>
      </c>
      <c r="Z368" s="139">
        <v>0</v>
      </c>
      <c r="AA368" s="140">
        <f>Z368*K368</f>
        <v>0</v>
      </c>
      <c r="AR368" s="18" t="s">
        <v>214</v>
      </c>
      <c r="AT368" s="18" t="s">
        <v>150</v>
      </c>
      <c r="AU368" s="18" t="s">
        <v>155</v>
      </c>
      <c r="AY368" s="18" t="s">
        <v>149</v>
      </c>
      <c r="BE368" s="141">
        <f>IF(U368="základná",N368,0)</f>
        <v>0</v>
      </c>
      <c r="BF368" s="141">
        <f>IF(U368="znížená",N368,0)</f>
        <v>141.66999999999999</v>
      </c>
      <c r="BG368" s="141">
        <f>IF(U368="zákl. prenesená",N368,0)</f>
        <v>0</v>
      </c>
      <c r="BH368" s="141">
        <f>IF(U368="zníž. prenesená",N368,0)</f>
        <v>0</v>
      </c>
      <c r="BI368" s="141">
        <f>IF(U368="nulová",N368,0)</f>
        <v>0</v>
      </c>
      <c r="BJ368" s="18" t="s">
        <v>155</v>
      </c>
      <c r="BK368" s="141">
        <f>ROUND(L368*K368,2)</f>
        <v>141.66999999999999</v>
      </c>
      <c r="BL368" s="18" t="s">
        <v>214</v>
      </c>
      <c r="BM368" s="18" t="s">
        <v>963</v>
      </c>
    </row>
    <row r="369" spans="2:65" s="1" customFormat="1" ht="25.5" customHeight="1">
      <c r="B369" s="132"/>
      <c r="C369" s="133" t="s">
        <v>964</v>
      </c>
      <c r="D369" s="133" t="s">
        <v>150</v>
      </c>
      <c r="E369" s="134" t="s">
        <v>965</v>
      </c>
      <c r="F369" s="189" t="s">
        <v>966</v>
      </c>
      <c r="G369" s="189"/>
      <c r="H369" s="189"/>
      <c r="I369" s="189"/>
      <c r="J369" s="135" t="s">
        <v>182</v>
      </c>
      <c r="K369" s="136">
        <v>105.88800000000001</v>
      </c>
      <c r="L369" s="190">
        <v>2.87</v>
      </c>
      <c r="M369" s="190"/>
      <c r="N369" s="190">
        <f>ROUND(L369*K369,2)</f>
        <v>303.89999999999998</v>
      </c>
      <c r="O369" s="190"/>
      <c r="P369" s="190"/>
      <c r="Q369" s="190"/>
      <c r="R369" s="137"/>
      <c r="T369" s="138" t="s">
        <v>5</v>
      </c>
      <c r="U369" s="40" t="s">
        <v>39</v>
      </c>
      <c r="V369" s="139">
        <v>0.18157999999999999</v>
      </c>
      <c r="W369" s="139">
        <f>V369*K369</f>
        <v>19.227143040000001</v>
      </c>
      <c r="X369" s="139">
        <v>3.2000000000000003E-4</v>
      </c>
      <c r="Y369" s="139">
        <f>X369*K369</f>
        <v>3.3884160000000003E-2</v>
      </c>
      <c r="Z369" s="139">
        <v>0</v>
      </c>
      <c r="AA369" s="140">
        <f>Z369*K369</f>
        <v>0</v>
      </c>
      <c r="AR369" s="18" t="s">
        <v>214</v>
      </c>
      <c r="AT369" s="18" t="s">
        <v>150</v>
      </c>
      <c r="AU369" s="18" t="s">
        <v>155</v>
      </c>
      <c r="AY369" s="18" t="s">
        <v>149</v>
      </c>
      <c r="BE369" s="141">
        <f>IF(U369="základná",N369,0)</f>
        <v>0</v>
      </c>
      <c r="BF369" s="141">
        <f>IF(U369="znížená",N369,0)</f>
        <v>303.89999999999998</v>
      </c>
      <c r="BG369" s="141">
        <f>IF(U369="zákl. prenesená",N369,0)</f>
        <v>0</v>
      </c>
      <c r="BH369" s="141">
        <f>IF(U369="zníž. prenesená",N369,0)</f>
        <v>0</v>
      </c>
      <c r="BI369" s="141">
        <f>IF(U369="nulová",N369,0)</f>
        <v>0</v>
      </c>
      <c r="BJ369" s="18" t="s">
        <v>155</v>
      </c>
      <c r="BK369" s="141">
        <f>ROUND(L369*K369,2)</f>
        <v>303.89999999999998</v>
      </c>
      <c r="BL369" s="18" t="s">
        <v>214</v>
      </c>
      <c r="BM369" s="18" t="s">
        <v>967</v>
      </c>
    </row>
    <row r="370" spans="2:65" s="9" customFormat="1" ht="29.85" customHeight="1">
      <c r="B370" s="121"/>
      <c r="C370" s="122"/>
      <c r="D370" s="131" t="s">
        <v>131</v>
      </c>
      <c r="E370" s="131"/>
      <c r="F370" s="131"/>
      <c r="G370" s="131"/>
      <c r="H370" s="131"/>
      <c r="I370" s="131"/>
      <c r="J370" s="131"/>
      <c r="K370" s="131"/>
      <c r="L370" s="131"/>
      <c r="M370" s="131"/>
      <c r="N370" s="197">
        <f>BK370</f>
        <v>905.04</v>
      </c>
      <c r="O370" s="198"/>
      <c r="P370" s="198"/>
      <c r="Q370" s="198"/>
      <c r="R370" s="124"/>
      <c r="T370" s="125"/>
      <c r="U370" s="122"/>
      <c r="V370" s="122"/>
      <c r="W370" s="126">
        <f>SUM(W371:W376)</f>
        <v>56.138929269999998</v>
      </c>
      <c r="X370" s="122"/>
      <c r="Y370" s="126">
        <f>SUM(Y371:Y376)</f>
        <v>0.15817571</v>
      </c>
      <c r="Z370" s="122"/>
      <c r="AA370" s="127">
        <f>SUM(AA371:AA376)</f>
        <v>0</v>
      </c>
      <c r="AR370" s="128" t="s">
        <v>155</v>
      </c>
      <c r="AT370" s="129" t="s">
        <v>71</v>
      </c>
      <c r="AU370" s="129" t="s">
        <v>79</v>
      </c>
      <c r="AY370" s="128" t="s">
        <v>149</v>
      </c>
      <c r="BK370" s="130">
        <f>SUM(BK371:BK376)</f>
        <v>905.04</v>
      </c>
    </row>
    <row r="371" spans="2:65" s="1" customFormat="1" ht="25.5" customHeight="1">
      <c r="B371" s="132"/>
      <c r="C371" s="133" t="s">
        <v>968</v>
      </c>
      <c r="D371" s="133" t="s">
        <v>150</v>
      </c>
      <c r="E371" s="134" t="s">
        <v>969</v>
      </c>
      <c r="F371" s="189" t="s">
        <v>970</v>
      </c>
      <c r="G371" s="189"/>
      <c r="H371" s="189"/>
      <c r="I371" s="189"/>
      <c r="J371" s="135" t="s">
        <v>182</v>
      </c>
      <c r="K371" s="136">
        <v>356.32</v>
      </c>
      <c r="L371" s="190">
        <v>0.59</v>
      </c>
      <c r="M371" s="190"/>
      <c r="N371" s="190">
        <f t="shared" ref="N371:N376" si="140">ROUND(L371*K371,2)</f>
        <v>210.23</v>
      </c>
      <c r="O371" s="190"/>
      <c r="P371" s="190"/>
      <c r="Q371" s="190"/>
      <c r="R371" s="137"/>
      <c r="T371" s="138" t="s">
        <v>5</v>
      </c>
      <c r="U371" s="40" t="s">
        <v>39</v>
      </c>
      <c r="V371" s="139">
        <v>3.0179999999999998E-2</v>
      </c>
      <c r="W371" s="139">
        <f t="shared" ref="W371:W376" si="141">V371*K371</f>
        <v>10.753737599999999</v>
      </c>
      <c r="X371" s="139">
        <v>1E-4</v>
      </c>
      <c r="Y371" s="139">
        <f t="shared" ref="Y371:Y376" si="142">X371*K371</f>
        <v>3.5632000000000004E-2</v>
      </c>
      <c r="Z371" s="139">
        <v>0</v>
      </c>
      <c r="AA371" s="140">
        <f t="shared" ref="AA371:AA376" si="143">Z371*K371</f>
        <v>0</v>
      </c>
      <c r="AR371" s="18" t="s">
        <v>214</v>
      </c>
      <c r="AT371" s="18" t="s">
        <v>150</v>
      </c>
      <c r="AU371" s="18" t="s">
        <v>155</v>
      </c>
      <c r="AY371" s="18" t="s">
        <v>149</v>
      </c>
      <c r="BE371" s="141">
        <f t="shared" ref="BE371:BE376" si="144">IF(U371="základná",N371,0)</f>
        <v>0</v>
      </c>
      <c r="BF371" s="141">
        <f t="shared" ref="BF371:BF376" si="145">IF(U371="znížená",N371,0)</f>
        <v>210.23</v>
      </c>
      <c r="BG371" s="141">
        <f t="shared" ref="BG371:BG376" si="146">IF(U371="zákl. prenesená",N371,0)</f>
        <v>0</v>
      </c>
      <c r="BH371" s="141">
        <f t="shared" ref="BH371:BH376" si="147">IF(U371="zníž. prenesená",N371,0)</f>
        <v>0</v>
      </c>
      <c r="BI371" s="141">
        <f t="shared" ref="BI371:BI376" si="148">IF(U371="nulová",N371,0)</f>
        <v>0</v>
      </c>
      <c r="BJ371" s="18" t="s">
        <v>155</v>
      </c>
      <c r="BK371" s="141">
        <f t="shared" ref="BK371:BK376" si="149">ROUND(L371*K371,2)</f>
        <v>210.23</v>
      </c>
      <c r="BL371" s="18" t="s">
        <v>214</v>
      </c>
      <c r="BM371" s="18" t="s">
        <v>971</v>
      </c>
    </row>
    <row r="372" spans="2:65" s="1" customFormat="1" ht="25.5" customHeight="1">
      <c r="B372" s="132"/>
      <c r="C372" s="133" t="s">
        <v>972</v>
      </c>
      <c r="D372" s="133" t="s">
        <v>150</v>
      </c>
      <c r="E372" s="134" t="s">
        <v>973</v>
      </c>
      <c r="F372" s="189" t="s">
        <v>974</v>
      </c>
      <c r="G372" s="189"/>
      <c r="H372" s="189"/>
      <c r="I372" s="189"/>
      <c r="J372" s="135" t="s">
        <v>182</v>
      </c>
      <c r="K372" s="136">
        <v>356.32</v>
      </c>
      <c r="L372" s="190">
        <v>0.08</v>
      </c>
      <c r="M372" s="190"/>
      <c r="N372" s="190">
        <f t="shared" si="140"/>
        <v>28.51</v>
      </c>
      <c r="O372" s="190"/>
      <c r="P372" s="190"/>
      <c r="Q372" s="190"/>
      <c r="R372" s="137"/>
      <c r="T372" s="138" t="s">
        <v>5</v>
      </c>
      <c r="U372" s="40" t="s">
        <v>39</v>
      </c>
      <c r="V372" s="139">
        <v>8.0000000000000002E-3</v>
      </c>
      <c r="W372" s="139">
        <f t="shared" si="141"/>
        <v>2.8505600000000002</v>
      </c>
      <c r="X372" s="139">
        <v>0</v>
      </c>
      <c r="Y372" s="139">
        <f t="shared" si="142"/>
        <v>0</v>
      </c>
      <c r="Z372" s="139">
        <v>0</v>
      </c>
      <c r="AA372" s="140">
        <f t="shared" si="143"/>
        <v>0</v>
      </c>
      <c r="AR372" s="18" t="s">
        <v>214</v>
      </c>
      <c r="AT372" s="18" t="s">
        <v>150</v>
      </c>
      <c r="AU372" s="18" t="s">
        <v>155</v>
      </c>
      <c r="AY372" s="18" t="s">
        <v>149</v>
      </c>
      <c r="BE372" s="141">
        <f t="shared" si="144"/>
        <v>0</v>
      </c>
      <c r="BF372" s="141">
        <f t="shared" si="145"/>
        <v>28.51</v>
      </c>
      <c r="BG372" s="141">
        <f t="shared" si="146"/>
        <v>0</v>
      </c>
      <c r="BH372" s="141">
        <f t="shared" si="147"/>
        <v>0</v>
      </c>
      <c r="BI372" s="141">
        <f t="shared" si="148"/>
        <v>0</v>
      </c>
      <c r="BJ372" s="18" t="s">
        <v>155</v>
      </c>
      <c r="BK372" s="141">
        <f t="shared" si="149"/>
        <v>28.51</v>
      </c>
      <c r="BL372" s="18" t="s">
        <v>214</v>
      </c>
      <c r="BM372" s="18" t="s">
        <v>975</v>
      </c>
    </row>
    <row r="373" spans="2:65" s="1" customFormat="1" ht="25.5" customHeight="1">
      <c r="B373" s="132"/>
      <c r="C373" s="133" t="s">
        <v>976</v>
      </c>
      <c r="D373" s="133" t="s">
        <v>150</v>
      </c>
      <c r="E373" s="134" t="s">
        <v>977</v>
      </c>
      <c r="F373" s="189" t="s">
        <v>978</v>
      </c>
      <c r="G373" s="189"/>
      <c r="H373" s="189"/>
      <c r="I373" s="189"/>
      <c r="J373" s="135" t="s">
        <v>182</v>
      </c>
      <c r="K373" s="136">
        <v>9.9169999999999998</v>
      </c>
      <c r="L373" s="190">
        <v>0.53</v>
      </c>
      <c r="M373" s="190"/>
      <c r="N373" s="190">
        <f t="shared" si="140"/>
        <v>5.26</v>
      </c>
      <c r="O373" s="190"/>
      <c r="P373" s="190"/>
      <c r="Q373" s="190"/>
      <c r="R373" s="137"/>
      <c r="T373" s="138" t="s">
        <v>5</v>
      </c>
      <c r="U373" s="40" t="s">
        <v>39</v>
      </c>
      <c r="V373" s="139">
        <v>4.5269999999999998E-2</v>
      </c>
      <c r="W373" s="139">
        <f t="shared" si="141"/>
        <v>0.44894258999999997</v>
      </c>
      <c r="X373" s="139">
        <v>1.4999999999999999E-4</v>
      </c>
      <c r="Y373" s="139">
        <f t="shared" si="142"/>
        <v>1.4875499999999998E-3</v>
      </c>
      <c r="Z373" s="139">
        <v>0</v>
      </c>
      <c r="AA373" s="140">
        <f t="shared" si="143"/>
        <v>0</v>
      </c>
      <c r="AR373" s="18" t="s">
        <v>214</v>
      </c>
      <c r="AT373" s="18" t="s">
        <v>150</v>
      </c>
      <c r="AU373" s="18" t="s">
        <v>155</v>
      </c>
      <c r="AY373" s="18" t="s">
        <v>149</v>
      </c>
      <c r="BE373" s="141">
        <f t="shared" si="144"/>
        <v>0</v>
      </c>
      <c r="BF373" s="141">
        <f t="shared" si="145"/>
        <v>5.26</v>
      </c>
      <c r="BG373" s="141">
        <f t="shared" si="146"/>
        <v>0</v>
      </c>
      <c r="BH373" s="141">
        <f t="shared" si="147"/>
        <v>0</v>
      </c>
      <c r="BI373" s="141">
        <f t="shared" si="148"/>
        <v>0</v>
      </c>
      <c r="BJ373" s="18" t="s">
        <v>155</v>
      </c>
      <c r="BK373" s="141">
        <f t="shared" si="149"/>
        <v>5.26</v>
      </c>
      <c r="BL373" s="18" t="s">
        <v>214</v>
      </c>
      <c r="BM373" s="18" t="s">
        <v>979</v>
      </c>
    </row>
    <row r="374" spans="2:65" s="1" customFormat="1" ht="25.5" customHeight="1">
      <c r="B374" s="132"/>
      <c r="C374" s="133" t="s">
        <v>980</v>
      </c>
      <c r="D374" s="133" t="s">
        <v>150</v>
      </c>
      <c r="E374" s="134" t="s">
        <v>981</v>
      </c>
      <c r="F374" s="189" t="s">
        <v>982</v>
      </c>
      <c r="G374" s="189"/>
      <c r="H374" s="189"/>
      <c r="I374" s="189"/>
      <c r="J374" s="135" t="s">
        <v>182</v>
      </c>
      <c r="K374" s="136">
        <v>175.84399999999999</v>
      </c>
      <c r="L374" s="190">
        <v>0.74</v>
      </c>
      <c r="M374" s="190"/>
      <c r="N374" s="190">
        <f t="shared" si="140"/>
        <v>130.12</v>
      </c>
      <c r="O374" s="190"/>
      <c r="P374" s="190"/>
      <c r="Q374" s="190"/>
      <c r="R374" s="137"/>
      <c r="T374" s="138" t="s">
        <v>5</v>
      </c>
      <c r="U374" s="40" t="s">
        <v>39</v>
      </c>
      <c r="V374" s="139">
        <v>6.5070000000000003E-2</v>
      </c>
      <c r="W374" s="139">
        <f t="shared" si="141"/>
        <v>11.442169079999999</v>
      </c>
      <c r="X374" s="139">
        <v>4.0000000000000003E-5</v>
      </c>
      <c r="Y374" s="139">
        <f t="shared" si="142"/>
        <v>7.03376E-3</v>
      </c>
      <c r="Z374" s="139">
        <v>0</v>
      </c>
      <c r="AA374" s="140">
        <f t="shared" si="143"/>
        <v>0</v>
      </c>
      <c r="AR374" s="18" t="s">
        <v>214</v>
      </c>
      <c r="AT374" s="18" t="s">
        <v>150</v>
      </c>
      <c r="AU374" s="18" t="s">
        <v>155</v>
      </c>
      <c r="AY374" s="18" t="s">
        <v>149</v>
      </c>
      <c r="BE374" s="141">
        <f t="shared" si="144"/>
        <v>0</v>
      </c>
      <c r="BF374" s="141">
        <f t="shared" si="145"/>
        <v>130.12</v>
      </c>
      <c r="BG374" s="141">
        <f t="shared" si="146"/>
        <v>0</v>
      </c>
      <c r="BH374" s="141">
        <f t="shared" si="147"/>
        <v>0</v>
      </c>
      <c r="BI374" s="141">
        <f t="shared" si="148"/>
        <v>0</v>
      </c>
      <c r="BJ374" s="18" t="s">
        <v>155</v>
      </c>
      <c r="BK374" s="141">
        <f t="shared" si="149"/>
        <v>130.12</v>
      </c>
      <c r="BL374" s="18" t="s">
        <v>214</v>
      </c>
      <c r="BM374" s="18" t="s">
        <v>983</v>
      </c>
    </row>
    <row r="375" spans="2:65" s="1" customFormat="1" ht="51" customHeight="1">
      <c r="B375" s="132"/>
      <c r="C375" s="133" t="s">
        <v>984</v>
      </c>
      <c r="D375" s="133" t="s">
        <v>150</v>
      </c>
      <c r="E375" s="134" t="s">
        <v>985</v>
      </c>
      <c r="F375" s="189" t="s">
        <v>986</v>
      </c>
      <c r="G375" s="189"/>
      <c r="H375" s="189"/>
      <c r="I375" s="189"/>
      <c r="J375" s="135" t="s">
        <v>182</v>
      </c>
      <c r="K375" s="136">
        <v>356.32</v>
      </c>
      <c r="L375" s="190">
        <v>0.55000000000000004</v>
      </c>
      <c r="M375" s="190"/>
      <c r="N375" s="190">
        <f t="shared" si="140"/>
        <v>195.98</v>
      </c>
      <c r="O375" s="190"/>
      <c r="P375" s="190"/>
      <c r="Q375" s="190"/>
      <c r="R375" s="137"/>
      <c r="T375" s="138" t="s">
        <v>5</v>
      </c>
      <c r="U375" s="40" t="s">
        <v>39</v>
      </c>
      <c r="V375" s="139">
        <v>4.2000000000000003E-2</v>
      </c>
      <c r="W375" s="139">
        <f t="shared" si="141"/>
        <v>14.965440000000001</v>
      </c>
      <c r="X375" s="139">
        <v>1.1E-4</v>
      </c>
      <c r="Y375" s="139">
        <f t="shared" si="142"/>
        <v>3.9195199999999999E-2</v>
      </c>
      <c r="Z375" s="139">
        <v>0</v>
      </c>
      <c r="AA375" s="140">
        <f t="shared" si="143"/>
        <v>0</v>
      </c>
      <c r="AR375" s="18" t="s">
        <v>214</v>
      </c>
      <c r="AT375" s="18" t="s">
        <v>150</v>
      </c>
      <c r="AU375" s="18" t="s">
        <v>155</v>
      </c>
      <c r="AY375" s="18" t="s">
        <v>149</v>
      </c>
      <c r="BE375" s="141">
        <f t="shared" si="144"/>
        <v>0</v>
      </c>
      <c r="BF375" s="141">
        <f t="shared" si="145"/>
        <v>195.98</v>
      </c>
      <c r="BG375" s="141">
        <f t="shared" si="146"/>
        <v>0</v>
      </c>
      <c r="BH375" s="141">
        <f t="shared" si="147"/>
        <v>0</v>
      </c>
      <c r="BI375" s="141">
        <f t="shared" si="148"/>
        <v>0</v>
      </c>
      <c r="BJ375" s="18" t="s">
        <v>155</v>
      </c>
      <c r="BK375" s="141">
        <f t="shared" si="149"/>
        <v>195.98</v>
      </c>
      <c r="BL375" s="18" t="s">
        <v>214</v>
      </c>
      <c r="BM375" s="18" t="s">
        <v>987</v>
      </c>
    </row>
    <row r="376" spans="2:65" s="1" customFormat="1" ht="51" customHeight="1">
      <c r="B376" s="132"/>
      <c r="C376" s="133" t="s">
        <v>988</v>
      </c>
      <c r="D376" s="133" t="s">
        <v>150</v>
      </c>
      <c r="E376" s="134" t="s">
        <v>989</v>
      </c>
      <c r="F376" s="189" t="s">
        <v>990</v>
      </c>
      <c r="G376" s="189"/>
      <c r="H376" s="189"/>
      <c r="I376" s="189"/>
      <c r="J376" s="135" t="s">
        <v>182</v>
      </c>
      <c r="K376" s="136">
        <v>356.32</v>
      </c>
      <c r="L376" s="190">
        <v>0.94</v>
      </c>
      <c r="M376" s="190"/>
      <c r="N376" s="190">
        <f t="shared" si="140"/>
        <v>334.94</v>
      </c>
      <c r="O376" s="190"/>
      <c r="P376" s="190"/>
      <c r="Q376" s="190"/>
      <c r="R376" s="137"/>
      <c r="T376" s="138" t="s">
        <v>5</v>
      </c>
      <c r="U376" s="40" t="s">
        <v>39</v>
      </c>
      <c r="V376" s="139">
        <v>4.3999999999999997E-2</v>
      </c>
      <c r="W376" s="139">
        <f t="shared" si="141"/>
        <v>15.67808</v>
      </c>
      <c r="X376" s="139">
        <v>2.1000000000000001E-4</v>
      </c>
      <c r="Y376" s="139">
        <f t="shared" si="142"/>
        <v>7.4827199999999996E-2</v>
      </c>
      <c r="Z376" s="139">
        <v>0</v>
      </c>
      <c r="AA376" s="140">
        <f t="shared" si="143"/>
        <v>0</v>
      </c>
      <c r="AR376" s="18" t="s">
        <v>214</v>
      </c>
      <c r="AT376" s="18" t="s">
        <v>150</v>
      </c>
      <c r="AU376" s="18" t="s">
        <v>155</v>
      </c>
      <c r="AY376" s="18" t="s">
        <v>149</v>
      </c>
      <c r="BE376" s="141">
        <f t="shared" si="144"/>
        <v>0</v>
      </c>
      <c r="BF376" s="141">
        <f t="shared" si="145"/>
        <v>334.94</v>
      </c>
      <c r="BG376" s="141">
        <f t="shared" si="146"/>
        <v>0</v>
      </c>
      <c r="BH376" s="141">
        <f t="shared" si="147"/>
        <v>0</v>
      </c>
      <c r="BI376" s="141">
        <f t="shared" si="148"/>
        <v>0</v>
      </c>
      <c r="BJ376" s="18" t="s">
        <v>155</v>
      </c>
      <c r="BK376" s="141">
        <f t="shared" si="149"/>
        <v>334.94</v>
      </c>
      <c r="BL376" s="18" t="s">
        <v>214</v>
      </c>
      <c r="BM376" s="18" t="s">
        <v>991</v>
      </c>
    </row>
    <row r="377" spans="2:65" s="9" customFormat="1" ht="37.35" customHeight="1">
      <c r="B377" s="121"/>
      <c r="C377" s="122"/>
      <c r="D377" s="123" t="s">
        <v>132</v>
      </c>
      <c r="E377" s="123"/>
      <c r="F377" s="123"/>
      <c r="G377" s="123"/>
      <c r="H377" s="123"/>
      <c r="I377" s="123"/>
      <c r="J377" s="123"/>
      <c r="K377" s="123"/>
      <c r="L377" s="123"/>
      <c r="M377" s="123"/>
      <c r="N377" s="199">
        <f>BK377</f>
        <v>14250.419999999998</v>
      </c>
      <c r="O377" s="200"/>
      <c r="P377" s="200"/>
      <c r="Q377" s="200"/>
      <c r="R377" s="124"/>
      <c r="T377" s="125"/>
      <c r="U377" s="122"/>
      <c r="V377" s="122"/>
      <c r="W377" s="126">
        <f>W378</f>
        <v>1.2590000000000001</v>
      </c>
      <c r="X377" s="122"/>
      <c r="Y377" s="126">
        <f>Y378</f>
        <v>0</v>
      </c>
      <c r="Z377" s="122"/>
      <c r="AA377" s="127">
        <f>AA378</f>
        <v>0</v>
      </c>
      <c r="AR377" s="128" t="s">
        <v>160</v>
      </c>
      <c r="AT377" s="129" t="s">
        <v>71</v>
      </c>
      <c r="AU377" s="129" t="s">
        <v>72</v>
      </c>
      <c r="AY377" s="128" t="s">
        <v>149</v>
      </c>
      <c r="BK377" s="130">
        <f>BK378</f>
        <v>14250.419999999998</v>
      </c>
    </row>
    <row r="378" spans="2:65" s="9" customFormat="1" ht="19.95" customHeight="1">
      <c r="B378" s="121"/>
      <c r="C378" s="122"/>
      <c r="D378" s="131" t="s">
        <v>133</v>
      </c>
      <c r="E378" s="131"/>
      <c r="F378" s="131"/>
      <c r="G378" s="131"/>
      <c r="H378" s="131"/>
      <c r="I378" s="131"/>
      <c r="J378" s="131"/>
      <c r="K378" s="131"/>
      <c r="L378" s="131"/>
      <c r="M378" s="131"/>
      <c r="N378" s="195">
        <f>BK378</f>
        <v>14250.419999999998</v>
      </c>
      <c r="O378" s="196"/>
      <c r="P378" s="196"/>
      <c r="Q378" s="196"/>
      <c r="R378" s="124"/>
      <c r="T378" s="125"/>
      <c r="U378" s="122"/>
      <c r="V378" s="122"/>
      <c r="W378" s="126">
        <f>SUM(W379:W383)</f>
        <v>1.2590000000000001</v>
      </c>
      <c r="X378" s="122"/>
      <c r="Y378" s="126">
        <f>SUM(Y379:Y383)</f>
        <v>0</v>
      </c>
      <c r="Z378" s="122"/>
      <c r="AA378" s="127">
        <f>SUM(AA379:AA383)</f>
        <v>0</v>
      </c>
      <c r="AR378" s="128" t="s">
        <v>160</v>
      </c>
      <c r="AT378" s="129" t="s">
        <v>71</v>
      </c>
      <c r="AU378" s="129" t="s">
        <v>79</v>
      </c>
      <c r="AY378" s="128" t="s">
        <v>149</v>
      </c>
      <c r="BK378" s="130">
        <f>SUM(BK379:BK383)</f>
        <v>14250.419999999998</v>
      </c>
    </row>
    <row r="379" spans="2:65" s="1" customFormat="1" ht="25.5" customHeight="1">
      <c r="B379" s="132"/>
      <c r="C379" s="133" t="s">
        <v>992</v>
      </c>
      <c r="D379" s="133" t="s">
        <v>150</v>
      </c>
      <c r="E379" s="134" t="s">
        <v>993</v>
      </c>
      <c r="F379" s="189" t="s">
        <v>994</v>
      </c>
      <c r="G379" s="189"/>
      <c r="H379" s="189"/>
      <c r="I379" s="189"/>
      <c r="J379" s="135" t="s">
        <v>329</v>
      </c>
      <c r="K379" s="136">
        <v>1</v>
      </c>
      <c r="L379" s="190">
        <v>242.37</v>
      </c>
      <c r="M379" s="190"/>
      <c r="N379" s="190">
        <f>ROUND(L379*K379,2)</f>
        <v>242.37</v>
      </c>
      <c r="O379" s="190"/>
      <c r="P379" s="190"/>
      <c r="Q379" s="190"/>
      <c r="R379" s="137"/>
      <c r="T379" s="138" t="s">
        <v>5</v>
      </c>
      <c r="U379" s="40" t="s">
        <v>39</v>
      </c>
      <c r="V379" s="139">
        <v>0.25</v>
      </c>
      <c r="W379" s="139">
        <f>V379*K379</f>
        <v>0.25</v>
      </c>
      <c r="X379" s="139">
        <v>0</v>
      </c>
      <c r="Y379" s="139">
        <f>X379*K379</f>
        <v>0</v>
      </c>
      <c r="Z379" s="139">
        <v>0</v>
      </c>
      <c r="AA379" s="140">
        <f>Z379*K379</f>
        <v>0</v>
      </c>
      <c r="AR379" s="18" t="s">
        <v>407</v>
      </c>
      <c r="AT379" s="18" t="s">
        <v>150</v>
      </c>
      <c r="AU379" s="18" t="s">
        <v>155</v>
      </c>
      <c r="AY379" s="18" t="s">
        <v>149</v>
      </c>
      <c r="BE379" s="141">
        <f>IF(U379="základná",N379,0)</f>
        <v>0</v>
      </c>
      <c r="BF379" s="141">
        <f>IF(U379="znížená",N379,0)</f>
        <v>242.37</v>
      </c>
      <c r="BG379" s="141">
        <f>IF(U379="zákl. prenesená",N379,0)</f>
        <v>0</v>
      </c>
      <c r="BH379" s="141">
        <f>IF(U379="zníž. prenesená",N379,0)</f>
        <v>0</v>
      </c>
      <c r="BI379" s="141">
        <f>IF(U379="nulová",N379,0)</f>
        <v>0</v>
      </c>
      <c r="BJ379" s="18" t="s">
        <v>155</v>
      </c>
      <c r="BK379" s="141">
        <f>ROUND(L379*K379,2)</f>
        <v>242.37</v>
      </c>
      <c r="BL379" s="18" t="s">
        <v>407</v>
      </c>
      <c r="BM379" s="18" t="s">
        <v>995</v>
      </c>
    </row>
    <row r="380" spans="2:65" s="1" customFormat="1" ht="38.25" customHeight="1">
      <c r="B380" s="132"/>
      <c r="C380" s="133" t="s">
        <v>996</v>
      </c>
      <c r="D380" s="133" t="s">
        <v>150</v>
      </c>
      <c r="E380" s="134" t="s">
        <v>997</v>
      </c>
      <c r="F380" s="189" t="s">
        <v>998</v>
      </c>
      <c r="G380" s="189"/>
      <c r="H380" s="189"/>
      <c r="I380" s="189"/>
      <c r="J380" s="135" t="s">
        <v>329</v>
      </c>
      <c r="K380" s="136">
        <v>1</v>
      </c>
      <c r="L380" s="190">
        <v>2302.3000000000002</v>
      </c>
      <c r="M380" s="190"/>
      <c r="N380" s="190">
        <f>ROUND(L380*K380,2)</f>
        <v>2302.3000000000002</v>
      </c>
      <c r="O380" s="190"/>
      <c r="P380" s="190"/>
      <c r="Q380" s="190"/>
      <c r="R380" s="137"/>
      <c r="T380" s="138" t="s">
        <v>5</v>
      </c>
      <c r="U380" s="40" t="s">
        <v>39</v>
      </c>
      <c r="V380" s="139">
        <v>7.2999999999999995E-2</v>
      </c>
      <c r="W380" s="139">
        <f>V380*K380</f>
        <v>7.2999999999999995E-2</v>
      </c>
      <c r="X380" s="139">
        <v>0</v>
      </c>
      <c r="Y380" s="139">
        <f>X380*K380</f>
        <v>0</v>
      </c>
      <c r="Z380" s="139">
        <v>0</v>
      </c>
      <c r="AA380" s="140">
        <f>Z380*K380</f>
        <v>0</v>
      </c>
      <c r="AR380" s="18" t="s">
        <v>407</v>
      </c>
      <c r="AT380" s="18" t="s">
        <v>150</v>
      </c>
      <c r="AU380" s="18" t="s">
        <v>155</v>
      </c>
      <c r="AY380" s="18" t="s">
        <v>149</v>
      </c>
      <c r="BE380" s="141">
        <f>IF(U380="základná",N380,0)</f>
        <v>0</v>
      </c>
      <c r="BF380" s="141">
        <f>IF(U380="znížená",N380,0)</f>
        <v>2302.3000000000002</v>
      </c>
      <c r="BG380" s="141">
        <f>IF(U380="zákl. prenesená",N380,0)</f>
        <v>0</v>
      </c>
      <c r="BH380" s="141">
        <f>IF(U380="zníž. prenesená",N380,0)</f>
        <v>0</v>
      </c>
      <c r="BI380" s="141">
        <f>IF(U380="nulová",N380,0)</f>
        <v>0</v>
      </c>
      <c r="BJ380" s="18" t="s">
        <v>155</v>
      </c>
      <c r="BK380" s="141">
        <f>ROUND(L380*K380,2)</f>
        <v>2302.3000000000002</v>
      </c>
      <c r="BL380" s="18" t="s">
        <v>407</v>
      </c>
      <c r="BM380" s="18" t="s">
        <v>999</v>
      </c>
    </row>
    <row r="381" spans="2:65" s="1" customFormat="1" ht="16.5" customHeight="1">
      <c r="B381" s="132"/>
      <c r="C381" s="133" t="s">
        <v>1000</v>
      </c>
      <c r="D381" s="133" t="s">
        <v>150</v>
      </c>
      <c r="E381" s="134" t="s">
        <v>1001</v>
      </c>
      <c r="F381" s="189" t="s">
        <v>1002</v>
      </c>
      <c r="G381" s="189"/>
      <c r="H381" s="189"/>
      <c r="I381" s="189"/>
      <c r="J381" s="135" t="s">
        <v>329</v>
      </c>
      <c r="K381" s="136">
        <v>1</v>
      </c>
      <c r="L381" s="190">
        <v>1903.53</v>
      </c>
      <c r="M381" s="190"/>
      <c r="N381" s="190">
        <f>ROUND(L381*K381,2)</f>
        <v>1903.53</v>
      </c>
      <c r="O381" s="190"/>
      <c r="P381" s="190"/>
      <c r="Q381" s="190"/>
      <c r="R381" s="137"/>
      <c r="T381" s="138" t="s">
        <v>5</v>
      </c>
      <c r="U381" s="40" t="s">
        <v>39</v>
      </c>
      <c r="V381" s="139">
        <v>7.2999999999999995E-2</v>
      </c>
      <c r="W381" s="139">
        <f>V381*K381</f>
        <v>7.2999999999999995E-2</v>
      </c>
      <c r="X381" s="139">
        <v>0</v>
      </c>
      <c r="Y381" s="139">
        <f>X381*K381</f>
        <v>0</v>
      </c>
      <c r="Z381" s="139">
        <v>0</v>
      </c>
      <c r="AA381" s="140">
        <f>Z381*K381</f>
        <v>0</v>
      </c>
      <c r="AR381" s="18" t="s">
        <v>407</v>
      </c>
      <c r="AT381" s="18" t="s">
        <v>150</v>
      </c>
      <c r="AU381" s="18" t="s">
        <v>155</v>
      </c>
      <c r="AY381" s="18" t="s">
        <v>149</v>
      </c>
      <c r="BE381" s="141">
        <f>IF(U381="základná",N381,0)</f>
        <v>0</v>
      </c>
      <c r="BF381" s="141">
        <f>IF(U381="znížená",N381,0)</f>
        <v>1903.53</v>
      </c>
      <c r="BG381" s="141">
        <f>IF(U381="zákl. prenesená",N381,0)</f>
        <v>0</v>
      </c>
      <c r="BH381" s="141">
        <f>IF(U381="zníž. prenesená",N381,0)</f>
        <v>0</v>
      </c>
      <c r="BI381" s="141">
        <f>IF(U381="nulová",N381,0)</f>
        <v>0</v>
      </c>
      <c r="BJ381" s="18" t="s">
        <v>155</v>
      </c>
      <c r="BK381" s="141">
        <f>ROUND(L381*K381,2)</f>
        <v>1903.53</v>
      </c>
      <c r="BL381" s="18" t="s">
        <v>407</v>
      </c>
      <c r="BM381" s="18" t="s">
        <v>1003</v>
      </c>
    </row>
    <row r="382" spans="2:65" s="1" customFormat="1" ht="16.5" customHeight="1">
      <c r="B382" s="132"/>
      <c r="C382" s="133" t="s">
        <v>1004</v>
      </c>
      <c r="D382" s="133" t="s">
        <v>150</v>
      </c>
      <c r="E382" s="134" t="s">
        <v>1005</v>
      </c>
      <c r="F382" s="189" t="s">
        <v>1006</v>
      </c>
      <c r="G382" s="189"/>
      <c r="H382" s="189"/>
      <c r="I382" s="189"/>
      <c r="J382" s="135" t="s">
        <v>329</v>
      </c>
      <c r="K382" s="136">
        <v>1</v>
      </c>
      <c r="L382" s="190">
        <v>7004.65</v>
      </c>
      <c r="M382" s="190"/>
      <c r="N382" s="190">
        <f>ROUND(L382*K382,2)</f>
        <v>7004.65</v>
      </c>
      <c r="O382" s="190"/>
      <c r="P382" s="190"/>
      <c r="Q382" s="190"/>
      <c r="R382" s="137"/>
      <c r="T382" s="138" t="s">
        <v>5</v>
      </c>
      <c r="U382" s="40" t="s">
        <v>39</v>
      </c>
      <c r="V382" s="139">
        <v>7.2999999999999995E-2</v>
      </c>
      <c r="W382" s="139">
        <f>V382*K382</f>
        <v>7.2999999999999995E-2</v>
      </c>
      <c r="X382" s="139">
        <v>0</v>
      </c>
      <c r="Y382" s="139">
        <f>X382*K382</f>
        <v>0</v>
      </c>
      <c r="Z382" s="139">
        <v>0</v>
      </c>
      <c r="AA382" s="140">
        <f>Z382*K382</f>
        <v>0</v>
      </c>
      <c r="AR382" s="18" t="s">
        <v>407</v>
      </c>
      <c r="AT382" s="18" t="s">
        <v>150</v>
      </c>
      <c r="AU382" s="18" t="s">
        <v>155</v>
      </c>
      <c r="AY382" s="18" t="s">
        <v>149</v>
      </c>
      <c r="BE382" s="141">
        <f>IF(U382="základná",N382,0)</f>
        <v>0</v>
      </c>
      <c r="BF382" s="141">
        <f>IF(U382="znížená",N382,0)</f>
        <v>7004.65</v>
      </c>
      <c r="BG382" s="141">
        <f>IF(U382="zákl. prenesená",N382,0)</f>
        <v>0</v>
      </c>
      <c r="BH382" s="141">
        <f>IF(U382="zníž. prenesená",N382,0)</f>
        <v>0</v>
      </c>
      <c r="BI382" s="141">
        <f>IF(U382="nulová",N382,0)</f>
        <v>0</v>
      </c>
      <c r="BJ382" s="18" t="s">
        <v>155</v>
      </c>
      <c r="BK382" s="141">
        <f>ROUND(L382*K382,2)</f>
        <v>7004.65</v>
      </c>
      <c r="BL382" s="18" t="s">
        <v>407</v>
      </c>
      <c r="BM382" s="18" t="s">
        <v>1007</v>
      </c>
    </row>
    <row r="383" spans="2:65" s="1" customFormat="1" ht="25.5" customHeight="1">
      <c r="B383" s="132"/>
      <c r="C383" s="133" t="s">
        <v>1008</v>
      </c>
      <c r="D383" s="133" t="s">
        <v>150</v>
      </c>
      <c r="E383" s="134" t="s">
        <v>1009</v>
      </c>
      <c r="F383" s="189" t="s">
        <v>1010</v>
      </c>
      <c r="G383" s="189"/>
      <c r="H383" s="189"/>
      <c r="I383" s="189"/>
      <c r="J383" s="135" t="s">
        <v>329</v>
      </c>
      <c r="K383" s="136">
        <v>1</v>
      </c>
      <c r="L383" s="190">
        <v>2797.57</v>
      </c>
      <c r="M383" s="190"/>
      <c r="N383" s="190">
        <f>ROUND(L383*K383,2)</f>
        <v>2797.57</v>
      </c>
      <c r="O383" s="190"/>
      <c r="P383" s="190"/>
      <c r="Q383" s="190"/>
      <c r="R383" s="137"/>
      <c r="T383" s="138" t="s">
        <v>5</v>
      </c>
      <c r="U383" s="146" t="s">
        <v>39</v>
      </c>
      <c r="V383" s="147">
        <v>0.79</v>
      </c>
      <c r="W383" s="147">
        <f>V383*K383</f>
        <v>0.79</v>
      </c>
      <c r="X383" s="147">
        <v>0</v>
      </c>
      <c r="Y383" s="147">
        <f>X383*K383</f>
        <v>0</v>
      </c>
      <c r="Z383" s="147">
        <v>0</v>
      </c>
      <c r="AA383" s="148">
        <f>Z383*K383</f>
        <v>0</v>
      </c>
      <c r="AR383" s="18" t="s">
        <v>154</v>
      </c>
      <c r="AT383" s="18" t="s">
        <v>150</v>
      </c>
      <c r="AU383" s="18" t="s">
        <v>155</v>
      </c>
      <c r="AY383" s="18" t="s">
        <v>149</v>
      </c>
      <c r="BE383" s="141">
        <f>IF(U383="základná",N383,0)</f>
        <v>0</v>
      </c>
      <c r="BF383" s="141">
        <f>IF(U383="znížená",N383,0)</f>
        <v>2797.57</v>
      </c>
      <c r="BG383" s="141">
        <f>IF(U383="zákl. prenesená",N383,0)</f>
        <v>0</v>
      </c>
      <c r="BH383" s="141">
        <f>IF(U383="zníž. prenesená",N383,0)</f>
        <v>0</v>
      </c>
      <c r="BI383" s="141">
        <f>IF(U383="nulová",N383,0)</f>
        <v>0</v>
      </c>
      <c r="BJ383" s="18" t="s">
        <v>155</v>
      </c>
      <c r="BK383" s="141">
        <f>ROUND(L383*K383,2)</f>
        <v>2797.57</v>
      </c>
      <c r="BL383" s="18" t="s">
        <v>154</v>
      </c>
      <c r="BM383" s="18" t="s">
        <v>1011</v>
      </c>
    </row>
    <row r="384" spans="2:65" s="1" customFormat="1" ht="6.9" customHeight="1">
      <c r="B384" s="55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7"/>
    </row>
  </sheetData>
  <mergeCells count="757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19:Q119"/>
    <mergeCell ref="L121:Q121"/>
    <mergeCell ref="C127:Q127"/>
    <mergeCell ref="F129:P129"/>
    <mergeCell ref="F130:P130"/>
    <mergeCell ref="M132:P132"/>
    <mergeCell ref="M134:Q134"/>
    <mergeCell ref="M135:Q135"/>
    <mergeCell ref="F137:I137"/>
    <mergeCell ref="L137:M137"/>
    <mergeCell ref="N137:Q13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9:I189"/>
    <mergeCell ref="L189:M189"/>
    <mergeCell ref="N189:Q189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2:I222"/>
    <mergeCell ref="L222:M222"/>
    <mergeCell ref="N222:Q222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8:I238"/>
    <mergeCell ref="L238:M238"/>
    <mergeCell ref="N238:Q23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45:I245"/>
    <mergeCell ref="L245:M245"/>
    <mergeCell ref="N245:Q245"/>
    <mergeCell ref="F247:I247"/>
    <mergeCell ref="L247:M247"/>
    <mergeCell ref="N247:Q247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52:I252"/>
    <mergeCell ref="L252:M252"/>
    <mergeCell ref="N252:Q252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2:I262"/>
    <mergeCell ref="L262:M262"/>
    <mergeCell ref="N262:Q262"/>
    <mergeCell ref="F263:I263"/>
    <mergeCell ref="L263:M263"/>
    <mergeCell ref="N263:Q263"/>
    <mergeCell ref="F264:I264"/>
    <mergeCell ref="L264:M264"/>
    <mergeCell ref="N264:Q264"/>
    <mergeCell ref="F265:I265"/>
    <mergeCell ref="L265:M265"/>
    <mergeCell ref="N265:Q265"/>
    <mergeCell ref="F266:I266"/>
    <mergeCell ref="L266:M266"/>
    <mergeCell ref="N266:Q266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86:I286"/>
    <mergeCell ref="L286:M286"/>
    <mergeCell ref="N286:Q286"/>
    <mergeCell ref="F287:I287"/>
    <mergeCell ref="L287:M287"/>
    <mergeCell ref="N287:Q287"/>
    <mergeCell ref="F288:I288"/>
    <mergeCell ref="L288:M288"/>
    <mergeCell ref="N288:Q288"/>
    <mergeCell ref="F289:I289"/>
    <mergeCell ref="L289:M289"/>
    <mergeCell ref="N289:Q289"/>
    <mergeCell ref="F290:I290"/>
    <mergeCell ref="L290:M290"/>
    <mergeCell ref="N290:Q290"/>
    <mergeCell ref="F291:I291"/>
    <mergeCell ref="L291:M291"/>
    <mergeCell ref="N291:Q291"/>
    <mergeCell ref="F292:I292"/>
    <mergeCell ref="L292:M292"/>
    <mergeCell ref="N292:Q292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96:I296"/>
    <mergeCell ref="L296:M296"/>
    <mergeCell ref="N296:Q296"/>
    <mergeCell ref="F298:I298"/>
    <mergeCell ref="L298:M298"/>
    <mergeCell ref="N298:Q298"/>
    <mergeCell ref="F299:I299"/>
    <mergeCell ref="L299:M299"/>
    <mergeCell ref="N299:Q299"/>
    <mergeCell ref="F301:I301"/>
    <mergeCell ref="L301:M301"/>
    <mergeCell ref="N301:Q301"/>
    <mergeCell ref="F302:I302"/>
    <mergeCell ref="L302:M302"/>
    <mergeCell ref="N302:Q302"/>
    <mergeCell ref="F303:I303"/>
    <mergeCell ref="L303:M303"/>
    <mergeCell ref="N303:Q303"/>
    <mergeCell ref="F304:I304"/>
    <mergeCell ref="L304:M304"/>
    <mergeCell ref="N304:Q304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310:I310"/>
    <mergeCell ref="L310:M310"/>
    <mergeCell ref="N310:Q310"/>
    <mergeCell ref="F311:I311"/>
    <mergeCell ref="L311:M311"/>
    <mergeCell ref="N311:Q311"/>
    <mergeCell ref="F313:I313"/>
    <mergeCell ref="L313:M313"/>
    <mergeCell ref="N313:Q313"/>
    <mergeCell ref="F314:I314"/>
    <mergeCell ref="L314:M314"/>
    <mergeCell ref="N314:Q314"/>
    <mergeCell ref="N312:Q312"/>
    <mergeCell ref="F315:I315"/>
    <mergeCell ref="L315:M315"/>
    <mergeCell ref="N315:Q315"/>
    <mergeCell ref="F316:I316"/>
    <mergeCell ref="L316:M316"/>
    <mergeCell ref="N316:Q316"/>
    <mergeCell ref="F317:I317"/>
    <mergeCell ref="L317:M317"/>
    <mergeCell ref="N317:Q317"/>
    <mergeCell ref="F318:I318"/>
    <mergeCell ref="L318:M318"/>
    <mergeCell ref="N318:Q318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25:I325"/>
    <mergeCell ref="L325:M325"/>
    <mergeCell ref="N325:Q325"/>
    <mergeCell ref="F326:I326"/>
    <mergeCell ref="L326:M326"/>
    <mergeCell ref="N326:Q326"/>
    <mergeCell ref="F327:I327"/>
    <mergeCell ref="L327:M327"/>
    <mergeCell ref="N327:Q327"/>
    <mergeCell ref="F328:I328"/>
    <mergeCell ref="L328:M328"/>
    <mergeCell ref="N328:Q328"/>
    <mergeCell ref="F329:I329"/>
    <mergeCell ref="L329:M329"/>
    <mergeCell ref="N329:Q329"/>
    <mergeCell ref="F330:I330"/>
    <mergeCell ref="L330:M330"/>
    <mergeCell ref="N330:Q330"/>
    <mergeCell ref="F331:I331"/>
    <mergeCell ref="L331:M331"/>
    <mergeCell ref="N331:Q331"/>
    <mergeCell ref="F332:I332"/>
    <mergeCell ref="L332:M332"/>
    <mergeCell ref="N332:Q332"/>
    <mergeCell ref="F333:I333"/>
    <mergeCell ref="L333:M333"/>
    <mergeCell ref="N333:Q333"/>
    <mergeCell ref="F334:I334"/>
    <mergeCell ref="L334:M334"/>
    <mergeCell ref="N334:Q334"/>
    <mergeCell ref="F335:I335"/>
    <mergeCell ref="L335:M335"/>
    <mergeCell ref="N335:Q335"/>
    <mergeCell ref="F336:I336"/>
    <mergeCell ref="L336:M336"/>
    <mergeCell ref="N336:Q336"/>
    <mergeCell ref="F338:I338"/>
    <mergeCell ref="L338:M338"/>
    <mergeCell ref="N338:Q338"/>
    <mergeCell ref="F339:I339"/>
    <mergeCell ref="L339:M339"/>
    <mergeCell ref="N339:Q339"/>
    <mergeCell ref="N337:Q337"/>
    <mergeCell ref="F340:I340"/>
    <mergeCell ref="L340:M340"/>
    <mergeCell ref="N340:Q340"/>
    <mergeCell ref="F341:I341"/>
    <mergeCell ref="L341:M341"/>
    <mergeCell ref="N341:Q341"/>
    <mergeCell ref="F342:I342"/>
    <mergeCell ref="L342:M342"/>
    <mergeCell ref="N342:Q342"/>
    <mergeCell ref="F343:I343"/>
    <mergeCell ref="L343:M343"/>
    <mergeCell ref="N343:Q343"/>
    <mergeCell ref="F345:I345"/>
    <mergeCell ref="L345:M345"/>
    <mergeCell ref="N345:Q345"/>
    <mergeCell ref="F346:I346"/>
    <mergeCell ref="L346:M346"/>
    <mergeCell ref="N346:Q346"/>
    <mergeCell ref="N344:Q344"/>
    <mergeCell ref="F347:I347"/>
    <mergeCell ref="L347:M347"/>
    <mergeCell ref="N347:Q347"/>
    <mergeCell ref="F348:I348"/>
    <mergeCell ref="L348:M348"/>
    <mergeCell ref="N348:Q348"/>
    <mergeCell ref="F349:I349"/>
    <mergeCell ref="L349:M349"/>
    <mergeCell ref="N349:Q349"/>
    <mergeCell ref="F350:I350"/>
    <mergeCell ref="L350:M350"/>
    <mergeCell ref="N350:Q350"/>
    <mergeCell ref="F352:I352"/>
    <mergeCell ref="L352:M352"/>
    <mergeCell ref="N352:Q352"/>
    <mergeCell ref="F353:I353"/>
    <mergeCell ref="L353:M353"/>
    <mergeCell ref="N353:Q353"/>
    <mergeCell ref="N351:Q351"/>
    <mergeCell ref="F354:I354"/>
    <mergeCell ref="L354:M354"/>
    <mergeCell ref="N354:Q354"/>
    <mergeCell ref="F355:I355"/>
    <mergeCell ref="L355:M355"/>
    <mergeCell ref="N355:Q355"/>
    <mergeCell ref="F356:I356"/>
    <mergeCell ref="L356:M356"/>
    <mergeCell ref="N356:Q356"/>
    <mergeCell ref="F357:I357"/>
    <mergeCell ref="L357:M357"/>
    <mergeCell ref="N357:Q357"/>
    <mergeCell ref="F359:I359"/>
    <mergeCell ref="L359:M359"/>
    <mergeCell ref="N359:Q359"/>
    <mergeCell ref="F360:I360"/>
    <mergeCell ref="L360:M360"/>
    <mergeCell ref="N360:Q360"/>
    <mergeCell ref="N358:Q358"/>
    <mergeCell ref="F361:I361"/>
    <mergeCell ref="L361:M361"/>
    <mergeCell ref="N361:Q361"/>
    <mergeCell ref="F362:I362"/>
    <mergeCell ref="L362:M362"/>
    <mergeCell ref="N362:Q362"/>
    <mergeCell ref="F363:I363"/>
    <mergeCell ref="L363:M363"/>
    <mergeCell ref="N363:Q363"/>
    <mergeCell ref="F364:I364"/>
    <mergeCell ref="L364:M364"/>
    <mergeCell ref="N364:Q364"/>
    <mergeCell ref="F366:I366"/>
    <mergeCell ref="L366:M366"/>
    <mergeCell ref="N366:Q366"/>
    <mergeCell ref="F367:I367"/>
    <mergeCell ref="L367:M367"/>
    <mergeCell ref="N367:Q367"/>
    <mergeCell ref="N365:Q365"/>
    <mergeCell ref="N372:Q372"/>
    <mergeCell ref="F373:I373"/>
    <mergeCell ref="L373:M373"/>
    <mergeCell ref="N373:Q373"/>
    <mergeCell ref="F374:I374"/>
    <mergeCell ref="L374:M374"/>
    <mergeCell ref="N374:Q374"/>
    <mergeCell ref="F368:I368"/>
    <mergeCell ref="L368:M368"/>
    <mergeCell ref="N368:Q368"/>
    <mergeCell ref="F369:I369"/>
    <mergeCell ref="L369:M369"/>
    <mergeCell ref="N369:Q369"/>
    <mergeCell ref="F371:I371"/>
    <mergeCell ref="L371:M371"/>
    <mergeCell ref="N371:Q371"/>
    <mergeCell ref="N370:Q370"/>
    <mergeCell ref="N300:Q300"/>
    <mergeCell ref="N309:Q309"/>
    <mergeCell ref="F380:I380"/>
    <mergeCell ref="L380:M380"/>
    <mergeCell ref="N380:Q380"/>
    <mergeCell ref="F381:I381"/>
    <mergeCell ref="L381:M381"/>
    <mergeCell ref="N381:Q381"/>
    <mergeCell ref="F382:I382"/>
    <mergeCell ref="L382:M382"/>
    <mergeCell ref="N382:Q382"/>
    <mergeCell ref="F375:I375"/>
    <mergeCell ref="L375:M375"/>
    <mergeCell ref="N375:Q375"/>
    <mergeCell ref="F376:I376"/>
    <mergeCell ref="L376:M376"/>
    <mergeCell ref="N376:Q376"/>
    <mergeCell ref="F379:I379"/>
    <mergeCell ref="L379:M379"/>
    <mergeCell ref="N379:Q379"/>
    <mergeCell ref="N377:Q377"/>
    <mergeCell ref="N378:Q378"/>
    <mergeCell ref="F372:I372"/>
    <mergeCell ref="L372:M372"/>
    <mergeCell ref="H1:K1"/>
    <mergeCell ref="S2:AC2"/>
    <mergeCell ref="F383:I383"/>
    <mergeCell ref="L383:M383"/>
    <mergeCell ref="N383:Q383"/>
    <mergeCell ref="N138:Q138"/>
    <mergeCell ref="N139:Q139"/>
    <mergeCell ref="N140:Q140"/>
    <mergeCell ref="N146:Q146"/>
    <mergeCell ref="N157:Q157"/>
    <mergeCell ref="N167:Q167"/>
    <mergeCell ref="N173:Q173"/>
    <mergeCell ref="N188:Q188"/>
    <mergeCell ref="N190:Q190"/>
    <mergeCell ref="N221:Q221"/>
    <mergeCell ref="N223:Q223"/>
    <mergeCell ref="N224:Q224"/>
    <mergeCell ref="N231:Q231"/>
    <mergeCell ref="N237:Q237"/>
    <mergeCell ref="N246:Q246"/>
    <mergeCell ref="N248:Q248"/>
    <mergeCell ref="N253:Q253"/>
    <mergeCell ref="N275:Q275"/>
    <mergeCell ref="N297:Q297"/>
  </mergeCells>
  <hyperlinks>
    <hyperlink ref="F1:G1" location="C2" display="1) Krycí list rozpočtu"/>
    <hyperlink ref="H1:K1" location="C86" display="2) Rekapitulácia rozpočtu"/>
    <hyperlink ref="L1" location="C137" display="3) Rozpočet"/>
    <hyperlink ref="S1:T1" location="'Rekapitulácia stavby'!C2" display="Rekapitulácia stavby"/>
  </hyperlinks>
  <pageMargins left="0.59055118110236227" right="0.59055118110236227" top="0.31496062992125984" bottom="0.27559055118110237" header="0" footer="0"/>
  <pageSetup paperSize="9" scale="90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1_EKF - Športová hala s p...</vt:lpstr>
      <vt:lpstr>'1_EKF - Športová hala s p...'!Názvy_tlače</vt:lpstr>
      <vt:lpstr>'Rekapitulácia stavby'!Názvy_tlače</vt:lpstr>
      <vt:lpstr>'1_EKF - Športová hala s p...'!Oblasť_tlače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Mihalkova</dc:creator>
  <cp:lastModifiedBy>Mihalkova</cp:lastModifiedBy>
  <cp:lastPrinted>2017-11-20T12:19:03Z</cp:lastPrinted>
  <dcterms:created xsi:type="dcterms:W3CDTF">2017-11-20T12:10:53Z</dcterms:created>
  <dcterms:modified xsi:type="dcterms:W3CDTF">2017-11-20T12:19:06Z</dcterms:modified>
</cp:coreProperties>
</file>